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Tarh\Downloads\"/>
    </mc:Choice>
  </mc:AlternateContent>
  <xr:revisionPtr revIDLastSave="0" documentId="13_ncr:1_{AB797543-60FD-4B74-BF92-160C43A71EB0}" xr6:coauthVersionLast="40" xr6:coauthVersionMax="40" xr10:uidLastSave="{00000000-0000-0000-0000-000000000000}"/>
  <bookViews>
    <workbookView xWindow="0" yWindow="0" windowWidth="20490" windowHeight="7485" xr2:uid="{00000000-000D-0000-FFFF-FFFF00000000}"/>
  </bookViews>
  <sheets>
    <sheet name="แผ่น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771" i="1" l="1"/>
  <c r="K771" i="1"/>
  <c r="E771" i="1"/>
  <c r="B771" i="1"/>
  <c r="U770" i="1"/>
  <c r="K770" i="1"/>
  <c r="H770" i="1"/>
  <c r="E770" i="1"/>
  <c r="B770" i="1"/>
  <c r="U769" i="1"/>
  <c r="K769" i="1"/>
  <c r="E769" i="1"/>
  <c r="B769" i="1"/>
  <c r="U768" i="1"/>
  <c r="K768" i="1"/>
  <c r="E768" i="1"/>
  <c r="B768" i="1"/>
  <c r="U767" i="1"/>
  <c r="K767" i="1"/>
  <c r="E767" i="1"/>
  <c r="B767" i="1"/>
  <c r="U766" i="1"/>
  <c r="K766" i="1"/>
  <c r="H766" i="1"/>
  <c r="E766" i="1"/>
  <c r="B766" i="1"/>
  <c r="U765" i="1"/>
  <c r="K765" i="1"/>
  <c r="E765" i="1"/>
  <c r="B765" i="1"/>
  <c r="U764" i="1"/>
  <c r="K764" i="1"/>
  <c r="E764" i="1"/>
  <c r="B764" i="1"/>
  <c r="U763" i="1"/>
  <c r="K763" i="1"/>
  <c r="E763" i="1"/>
  <c r="B763" i="1"/>
  <c r="U762" i="1"/>
  <c r="K762" i="1"/>
  <c r="E762" i="1"/>
  <c r="B762" i="1"/>
  <c r="U761" i="1"/>
  <c r="K761" i="1"/>
  <c r="E761" i="1"/>
  <c r="B761" i="1"/>
  <c r="U760" i="1"/>
  <c r="K760" i="1"/>
  <c r="E760" i="1"/>
  <c r="B760" i="1"/>
  <c r="U759" i="1"/>
  <c r="K759" i="1"/>
  <c r="E759" i="1"/>
  <c r="B759" i="1"/>
  <c r="U758" i="1"/>
  <c r="K758" i="1"/>
  <c r="H758" i="1"/>
  <c r="E758" i="1"/>
  <c r="B758" i="1"/>
  <c r="U757" i="1"/>
  <c r="K757" i="1"/>
  <c r="E757" i="1"/>
  <c r="B757" i="1"/>
  <c r="U756" i="1"/>
  <c r="K756" i="1"/>
  <c r="E756" i="1"/>
  <c r="B756" i="1"/>
  <c r="U755" i="1"/>
  <c r="K755" i="1"/>
  <c r="E755" i="1"/>
  <c r="B755" i="1"/>
  <c r="U754" i="1"/>
  <c r="K754" i="1"/>
  <c r="E754" i="1"/>
  <c r="B754" i="1"/>
  <c r="U753" i="1"/>
  <c r="K753" i="1"/>
  <c r="E753" i="1"/>
  <c r="B753" i="1"/>
  <c r="U752" i="1"/>
  <c r="K752" i="1"/>
  <c r="E752" i="1"/>
  <c r="B752" i="1"/>
  <c r="U751" i="1"/>
  <c r="K751" i="1"/>
  <c r="E751" i="1"/>
  <c r="B751" i="1"/>
  <c r="U750" i="1"/>
  <c r="K750" i="1"/>
  <c r="E750" i="1"/>
  <c r="B750" i="1"/>
  <c r="U749" i="1"/>
  <c r="K749" i="1"/>
  <c r="E749" i="1"/>
  <c r="B749" i="1"/>
  <c r="U748" i="1"/>
  <c r="K748" i="1"/>
  <c r="E748" i="1"/>
  <c r="B748" i="1"/>
  <c r="U747" i="1"/>
  <c r="K747" i="1"/>
  <c r="E747" i="1"/>
  <c r="B747" i="1"/>
  <c r="U746" i="1"/>
  <c r="K746" i="1"/>
  <c r="E746" i="1"/>
  <c r="B746" i="1"/>
  <c r="U745" i="1"/>
  <c r="K745" i="1"/>
  <c r="E745" i="1"/>
  <c r="B745" i="1"/>
  <c r="U744" i="1"/>
  <c r="K744" i="1"/>
  <c r="E744" i="1"/>
  <c r="B744" i="1"/>
  <c r="U743" i="1"/>
  <c r="K743" i="1"/>
  <c r="E743" i="1"/>
  <c r="B743" i="1"/>
  <c r="U742" i="1"/>
  <c r="K742" i="1"/>
  <c r="H742" i="1"/>
  <c r="E742" i="1"/>
  <c r="B742" i="1"/>
  <c r="U741" i="1"/>
  <c r="K741" i="1"/>
  <c r="E741" i="1"/>
  <c r="B741" i="1"/>
  <c r="U740" i="1"/>
  <c r="K740" i="1"/>
  <c r="E740" i="1"/>
  <c r="B740" i="1"/>
  <c r="U739" i="1"/>
  <c r="K739" i="1"/>
  <c r="E739" i="1"/>
  <c r="B739" i="1"/>
  <c r="U738" i="1"/>
  <c r="K738" i="1"/>
  <c r="E738" i="1"/>
  <c r="B738" i="1"/>
  <c r="U737" i="1"/>
  <c r="K737" i="1"/>
  <c r="E737" i="1"/>
  <c r="B737" i="1"/>
  <c r="U736" i="1"/>
  <c r="K736" i="1"/>
  <c r="E736" i="1"/>
  <c r="B736" i="1"/>
  <c r="U735" i="1"/>
  <c r="K735" i="1"/>
  <c r="E735" i="1"/>
  <c r="B735" i="1"/>
  <c r="U734" i="1"/>
  <c r="K734" i="1"/>
  <c r="E734" i="1"/>
  <c r="B734" i="1"/>
  <c r="U733" i="1"/>
  <c r="K733" i="1"/>
  <c r="E733" i="1"/>
  <c r="B733" i="1"/>
  <c r="U732" i="1"/>
  <c r="K732" i="1"/>
  <c r="E732" i="1"/>
  <c r="B732" i="1"/>
  <c r="U731" i="1"/>
  <c r="K731" i="1"/>
  <c r="E731" i="1"/>
  <c r="B731" i="1"/>
  <c r="U730" i="1"/>
  <c r="K730" i="1"/>
  <c r="E730" i="1"/>
  <c r="B730" i="1"/>
  <c r="U729" i="1"/>
  <c r="K729" i="1"/>
  <c r="E729" i="1"/>
  <c r="B729" i="1"/>
  <c r="U728" i="1"/>
  <c r="K728" i="1"/>
  <c r="E728" i="1"/>
  <c r="B728" i="1"/>
  <c r="U727" i="1"/>
  <c r="K727" i="1"/>
  <c r="E727" i="1"/>
  <c r="B727" i="1"/>
  <c r="U726" i="1"/>
  <c r="K726" i="1"/>
  <c r="E726" i="1"/>
  <c r="B726" i="1"/>
  <c r="U725" i="1"/>
  <c r="K725" i="1"/>
  <c r="E725" i="1"/>
  <c r="B725" i="1"/>
  <c r="U724" i="1"/>
  <c r="K724" i="1"/>
  <c r="E724" i="1"/>
  <c r="B724" i="1"/>
  <c r="U723" i="1"/>
  <c r="K723" i="1"/>
  <c r="E723" i="1"/>
  <c r="B723" i="1"/>
  <c r="U722" i="1"/>
  <c r="K722" i="1"/>
  <c r="E722" i="1"/>
  <c r="B722" i="1"/>
  <c r="U721" i="1"/>
  <c r="K721" i="1"/>
  <c r="E721" i="1"/>
  <c r="B721" i="1"/>
  <c r="U720" i="1"/>
  <c r="K720" i="1"/>
  <c r="E720" i="1"/>
  <c r="B720" i="1"/>
  <c r="U719" i="1"/>
  <c r="K719" i="1"/>
  <c r="E719" i="1"/>
  <c r="B719" i="1"/>
  <c r="U718" i="1"/>
  <c r="K718" i="1"/>
  <c r="E718" i="1"/>
  <c r="B718" i="1"/>
  <c r="U717" i="1"/>
  <c r="K717" i="1"/>
  <c r="E717" i="1"/>
  <c r="B717" i="1"/>
  <c r="U716" i="1"/>
  <c r="K716" i="1"/>
  <c r="E716" i="1"/>
  <c r="B716" i="1"/>
  <c r="U715" i="1"/>
  <c r="K715" i="1"/>
  <c r="E715" i="1"/>
  <c r="B715" i="1"/>
  <c r="U714" i="1"/>
  <c r="K714" i="1"/>
  <c r="H714" i="1"/>
  <c r="E714" i="1"/>
  <c r="B714" i="1"/>
  <c r="U713" i="1"/>
  <c r="K713" i="1"/>
  <c r="E713" i="1"/>
  <c r="B713" i="1"/>
  <c r="U712" i="1"/>
  <c r="K712" i="1"/>
  <c r="E712" i="1"/>
  <c r="B712" i="1"/>
  <c r="U711" i="1"/>
  <c r="K711" i="1"/>
  <c r="E711" i="1"/>
  <c r="B711" i="1"/>
  <c r="U710" i="1"/>
  <c r="K710" i="1"/>
  <c r="E710" i="1"/>
  <c r="B710" i="1"/>
  <c r="U709" i="1"/>
  <c r="K709" i="1"/>
  <c r="E709" i="1"/>
  <c r="B709" i="1"/>
  <c r="U708" i="1"/>
  <c r="K708" i="1"/>
  <c r="E708" i="1"/>
  <c r="B708" i="1"/>
  <c r="U707" i="1"/>
  <c r="K707" i="1"/>
  <c r="E707" i="1"/>
  <c r="B707" i="1"/>
  <c r="U706" i="1"/>
  <c r="K706" i="1"/>
  <c r="E706" i="1"/>
  <c r="B706" i="1"/>
  <c r="U705" i="1"/>
  <c r="K705" i="1"/>
  <c r="E705" i="1"/>
  <c r="B705" i="1"/>
  <c r="U704" i="1"/>
  <c r="K704" i="1"/>
  <c r="E704" i="1"/>
  <c r="B704" i="1"/>
  <c r="U703" i="1"/>
  <c r="K703" i="1"/>
  <c r="E703" i="1"/>
  <c r="B703" i="1"/>
  <c r="U702" i="1"/>
  <c r="K702" i="1"/>
  <c r="E702" i="1"/>
  <c r="B702" i="1"/>
  <c r="U701" i="1"/>
  <c r="K701" i="1"/>
  <c r="E701" i="1"/>
  <c r="B701" i="1"/>
  <c r="U700" i="1"/>
  <c r="K700" i="1"/>
  <c r="E700" i="1"/>
  <c r="B700" i="1"/>
  <c r="U699" i="1"/>
  <c r="K699" i="1"/>
  <c r="E699" i="1"/>
  <c r="B699" i="1"/>
  <c r="U698" i="1"/>
  <c r="K698" i="1"/>
  <c r="E698" i="1"/>
  <c r="B698" i="1"/>
  <c r="U697" i="1"/>
  <c r="K697" i="1"/>
  <c r="H697" i="1"/>
  <c r="E697" i="1"/>
  <c r="B697" i="1"/>
  <c r="U696" i="1"/>
  <c r="K696" i="1"/>
  <c r="E696" i="1"/>
  <c r="B696" i="1"/>
  <c r="U695" i="1"/>
  <c r="K695" i="1"/>
  <c r="E695" i="1"/>
  <c r="B695" i="1"/>
  <c r="U694" i="1"/>
  <c r="K694" i="1"/>
  <c r="E694" i="1"/>
  <c r="B694" i="1"/>
  <c r="U693" i="1"/>
  <c r="K693" i="1"/>
  <c r="E693" i="1"/>
  <c r="B693" i="1"/>
  <c r="U692" i="1"/>
  <c r="K692" i="1"/>
  <c r="E692" i="1"/>
  <c r="B692" i="1"/>
  <c r="U691" i="1"/>
  <c r="K691" i="1"/>
  <c r="E691" i="1"/>
  <c r="B691" i="1"/>
  <c r="U690" i="1"/>
  <c r="K690" i="1"/>
  <c r="E690" i="1"/>
  <c r="B690" i="1"/>
  <c r="U689" i="1"/>
  <c r="K689" i="1"/>
  <c r="E689" i="1"/>
  <c r="B689" i="1"/>
  <c r="U688" i="1"/>
  <c r="K688" i="1"/>
  <c r="E688" i="1"/>
  <c r="B688" i="1"/>
  <c r="U687" i="1"/>
  <c r="K687" i="1"/>
  <c r="E687" i="1"/>
  <c r="B687" i="1"/>
  <c r="U686" i="1"/>
  <c r="K686" i="1"/>
  <c r="E686" i="1"/>
  <c r="B686" i="1"/>
  <c r="U685" i="1"/>
  <c r="K685" i="1"/>
  <c r="E685" i="1"/>
  <c r="B685" i="1"/>
  <c r="U684" i="1"/>
  <c r="K684" i="1"/>
  <c r="H684" i="1"/>
  <c r="E684" i="1"/>
  <c r="B684" i="1"/>
  <c r="U683" i="1"/>
  <c r="K683" i="1"/>
  <c r="E683" i="1"/>
  <c r="B683" i="1"/>
  <c r="U682" i="1"/>
  <c r="K682" i="1"/>
  <c r="E682" i="1"/>
  <c r="B682" i="1"/>
  <c r="U681" i="1"/>
  <c r="K681" i="1"/>
  <c r="E681" i="1"/>
  <c r="B681" i="1"/>
  <c r="U680" i="1"/>
  <c r="K680" i="1"/>
  <c r="E680" i="1"/>
  <c r="B680" i="1"/>
  <c r="U679" i="1"/>
  <c r="K679" i="1"/>
  <c r="E679" i="1"/>
  <c r="B679" i="1"/>
  <c r="U678" i="1"/>
  <c r="K678" i="1"/>
  <c r="E678" i="1"/>
  <c r="B678" i="1"/>
  <c r="U677" i="1"/>
  <c r="K677" i="1"/>
  <c r="E677" i="1"/>
  <c r="B677" i="1"/>
  <c r="U676" i="1"/>
  <c r="K676" i="1"/>
  <c r="E676" i="1"/>
  <c r="B676" i="1"/>
  <c r="U675" i="1"/>
  <c r="K675" i="1"/>
  <c r="E675" i="1"/>
  <c r="B675" i="1"/>
  <c r="U674" i="1"/>
  <c r="K674" i="1"/>
  <c r="E674" i="1"/>
  <c r="B674" i="1"/>
  <c r="U673" i="1"/>
  <c r="K673" i="1"/>
  <c r="E673" i="1"/>
  <c r="B673" i="1"/>
  <c r="U672" i="1"/>
  <c r="K672" i="1"/>
  <c r="E672" i="1"/>
  <c r="B672" i="1"/>
  <c r="U671" i="1"/>
  <c r="K671" i="1"/>
  <c r="E671" i="1"/>
  <c r="B671" i="1"/>
  <c r="U670" i="1"/>
  <c r="K670" i="1"/>
  <c r="E670" i="1"/>
  <c r="B670" i="1"/>
  <c r="U669" i="1"/>
  <c r="K669" i="1"/>
  <c r="E669" i="1"/>
  <c r="B669" i="1"/>
  <c r="U668" i="1"/>
  <c r="K668" i="1"/>
  <c r="E668" i="1"/>
  <c r="B668" i="1"/>
  <c r="U667" i="1"/>
  <c r="K667" i="1"/>
  <c r="E667" i="1"/>
  <c r="B667" i="1"/>
  <c r="U666" i="1"/>
  <c r="K666" i="1"/>
  <c r="E666" i="1"/>
  <c r="B666" i="1"/>
  <c r="U665" i="1"/>
  <c r="K665" i="1"/>
  <c r="E665" i="1"/>
  <c r="B665" i="1"/>
  <c r="U664" i="1"/>
  <c r="K664" i="1"/>
  <c r="E664" i="1"/>
  <c r="B664" i="1"/>
  <c r="U663" i="1"/>
  <c r="K663" i="1"/>
  <c r="H663" i="1"/>
  <c r="E663" i="1"/>
  <c r="B663" i="1"/>
  <c r="U662" i="1"/>
  <c r="K662" i="1"/>
  <c r="E662" i="1"/>
  <c r="B662" i="1"/>
  <c r="U661" i="1"/>
  <c r="K661" i="1"/>
  <c r="E661" i="1"/>
  <c r="B661" i="1"/>
  <c r="U660" i="1"/>
  <c r="K660" i="1"/>
  <c r="E660" i="1"/>
  <c r="B660" i="1"/>
  <c r="U659" i="1"/>
  <c r="K659" i="1"/>
  <c r="E659" i="1"/>
  <c r="B659" i="1"/>
  <c r="U658" i="1"/>
  <c r="K658" i="1"/>
  <c r="E658" i="1"/>
  <c r="B658" i="1"/>
  <c r="U657" i="1"/>
  <c r="K657" i="1"/>
  <c r="H657" i="1"/>
  <c r="E657" i="1"/>
  <c r="B657" i="1"/>
  <c r="U656" i="1"/>
  <c r="K656" i="1"/>
  <c r="E656" i="1"/>
  <c r="B656" i="1"/>
  <c r="U655" i="1"/>
  <c r="K655" i="1"/>
  <c r="E655" i="1"/>
  <c r="B655" i="1"/>
  <c r="U654" i="1"/>
  <c r="K654" i="1"/>
  <c r="E654" i="1"/>
  <c r="B654" i="1"/>
  <c r="U653" i="1"/>
  <c r="K653" i="1"/>
  <c r="E653" i="1"/>
  <c r="B653" i="1"/>
  <c r="U652" i="1"/>
  <c r="K652" i="1"/>
  <c r="E652" i="1"/>
  <c r="B652" i="1"/>
  <c r="U651" i="1"/>
  <c r="K651" i="1"/>
  <c r="E651" i="1"/>
  <c r="B651" i="1"/>
  <c r="U650" i="1"/>
  <c r="K650" i="1"/>
  <c r="E650" i="1"/>
  <c r="B650" i="1"/>
  <c r="U649" i="1"/>
  <c r="K649" i="1"/>
  <c r="H649" i="1"/>
  <c r="E649" i="1"/>
  <c r="B649" i="1"/>
  <c r="U648" i="1"/>
  <c r="K648" i="1"/>
  <c r="E648" i="1"/>
  <c r="B648" i="1"/>
  <c r="U647" i="1"/>
  <c r="K647" i="1"/>
  <c r="H647" i="1"/>
  <c r="E647" i="1"/>
  <c r="B647" i="1"/>
  <c r="U646" i="1"/>
  <c r="K646" i="1"/>
  <c r="E646" i="1"/>
  <c r="B646" i="1"/>
  <c r="U645" i="1"/>
  <c r="K645" i="1"/>
  <c r="E645" i="1"/>
  <c r="B645" i="1"/>
  <c r="U644" i="1"/>
  <c r="K644" i="1"/>
  <c r="E644" i="1"/>
  <c r="B644" i="1"/>
  <c r="U643" i="1"/>
  <c r="K643" i="1"/>
  <c r="E643" i="1"/>
  <c r="B643" i="1"/>
  <c r="U642" i="1"/>
  <c r="K642" i="1"/>
  <c r="E642" i="1"/>
  <c r="B642" i="1"/>
  <c r="U641" i="1"/>
  <c r="K641" i="1"/>
  <c r="E641" i="1"/>
  <c r="B641" i="1"/>
  <c r="U640" i="1"/>
  <c r="K640" i="1"/>
  <c r="E640" i="1"/>
  <c r="B640" i="1"/>
  <c r="U639" i="1"/>
  <c r="K639" i="1"/>
  <c r="E639" i="1"/>
  <c r="B639" i="1"/>
  <c r="U638" i="1"/>
  <c r="K638" i="1"/>
  <c r="H638" i="1"/>
  <c r="E638" i="1"/>
  <c r="B638" i="1"/>
  <c r="U637" i="1"/>
  <c r="K637" i="1"/>
  <c r="E637" i="1"/>
  <c r="B637" i="1"/>
  <c r="U636" i="1"/>
  <c r="K636" i="1"/>
  <c r="E636" i="1"/>
  <c r="B636" i="1"/>
  <c r="U635" i="1"/>
  <c r="K635" i="1"/>
  <c r="E635" i="1"/>
  <c r="B635" i="1"/>
  <c r="U634" i="1"/>
  <c r="K634" i="1"/>
  <c r="E634" i="1"/>
  <c r="B634" i="1"/>
  <c r="U633" i="1"/>
  <c r="K633" i="1"/>
  <c r="E633" i="1"/>
  <c r="B633" i="1"/>
  <c r="U632" i="1"/>
  <c r="K632" i="1"/>
  <c r="E632" i="1"/>
  <c r="B632" i="1"/>
  <c r="U631" i="1"/>
  <c r="K631" i="1"/>
  <c r="E631" i="1"/>
  <c r="B631" i="1"/>
  <c r="U630" i="1"/>
  <c r="K630" i="1"/>
  <c r="E630" i="1"/>
  <c r="B630" i="1"/>
  <c r="U629" i="1"/>
  <c r="K629" i="1"/>
  <c r="E629" i="1"/>
  <c r="B629" i="1"/>
  <c r="U628" i="1"/>
  <c r="K628" i="1"/>
  <c r="E628" i="1"/>
  <c r="B628" i="1"/>
  <c r="U627" i="1"/>
  <c r="K627" i="1"/>
  <c r="E627" i="1"/>
  <c r="B627" i="1"/>
  <c r="U626" i="1"/>
  <c r="K626" i="1"/>
  <c r="E626" i="1"/>
  <c r="B626" i="1"/>
  <c r="U625" i="1"/>
  <c r="K625" i="1"/>
  <c r="E625" i="1"/>
  <c r="B625" i="1"/>
  <c r="U624" i="1"/>
  <c r="K624" i="1"/>
  <c r="E624" i="1"/>
  <c r="B624" i="1"/>
  <c r="U623" i="1"/>
  <c r="K623" i="1"/>
  <c r="H623" i="1"/>
  <c r="E623" i="1"/>
  <c r="B623" i="1"/>
  <c r="U622" i="1"/>
  <c r="K622" i="1"/>
  <c r="E622" i="1"/>
  <c r="B622" i="1"/>
  <c r="U621" i="1"/>
  <c r="K621" i="1"/>
  <c r="E621" i="1"/>
  <c r="B621" i="1"/>
  <c r="U620" i="1"/>
  <c r="K620" i="1"/>
  <c r="E620" i="1"/>
  <c r="B620" i="1"/>
  <c r="U619" i="1"/>
  <c r="K619" i="1"/>
  <c r="E619" i="1"/>
  <c r="B619" i="1"/>
  <c r="U618" i="1"/>
  <c r="K618" i="1"/>
  <c r="E618" i="1"/>
  <c r="B618" i="1"/>
  <c r="U617" i="1"/>
  <c r="K617" i="1"/>
  <c r="E617" i="1"/>
  <c r="B617" i="1"/>
  <c r="U616" i="1"/>
  <c r="K616" i="1"/>
  <c r="E616" i="1"/>
  <c r="B616" i="1"/>
  <c r="U615" i="1"/>
  <c r="K615" i="1"/>
  <c r="E615" i="1"/>
  <c r="B615" i="1"/>
  <c r="U614" i="1"/>
  <c r="K614" i="1"/>
  <c r="E614" i="1"/>
  <c r="B614" i="1"/>
  <c r="U613" i="1"/>
  <c r="K613" i="1"/>
  <c r="E613" i="1"/>
  <c r="B613" i="1"/>
  <c r="U612" i="1"/>
  <c r="K612" i="1"/>
  <c r="E612" i="1"/>
  <c r="B612" i="1"/>
  <c r="U611" i="1"/>
  <c r="K611" i="1"/>
  <c r="E611" i="1"/>
  <c r="B611" i="1"/>
  <c r="U610" i="1"/>
  <c r="K610" i="1"/>
  <c r="E610" i="1"/>
  <c r="B610" i="1"/>
  <c r="U609" i="1"/>
  <c r="K609" i="1"/>
  <c r="E609" i="1"/>
  <c r="B609" i="1"/>
  <c r="U608" i="1"/>
  <c r="K608" i="1"/>
  <c r="E608" i="1"/>
  <c r="B608" i="1"/>
  <c r="U607" i="1"/>
  <c r="K607" i="1"/>
  <c r="E607" i="1"/>
  <c r="B607" i="1"/>
  <c r="U606" i="1"/>
  <c r="K606" i="1"/>
  <c r="E606" i="1"/>
  <c r="B606" i="1"/>
  <c r="U605" i="1"/>
  <c r="K605" i="1"/>
  <c r="E605" i="1"/>
  <c r="B605" i="1"/>
  <c r="U604" i="1"/>
  <c r="K604" i="1"/>
  <c r="E604" i="1"/>
  <c r="B604" i="1"/>
  <c r="U603" i="1"/>
  <c r="K603" i="1"/>
  <c r="E603" i="1"/>
  <c r="B603" i="1"/>
  <c r="U602" i="1"/>
  <c r="K602" i="1"/>
  <c r="E602" i="1"/>
  <c r="B602" i="1"/>
  <c r="U601" i="1"/>
  <c r="K601" i="1"/>
  <c r="E601" i="1"/>
  <c r="B601" i="1"/>
  <c r="U600" i="1"/>
  <c r="K600" i="1"/>
  <c r="H600" i="1"/>
  <c r="E600" i="1"/>
  <c r="B600" i="1"/>
  <c r="U599" i="1"/>
  <c r="K599" i="1"/>
  <c r="E599" i="1"/>
  <c r="B599" i="1"/>
  <c r="U598" i="1"/>
  <c r="K598" i="1"/>
  <c r="E598" i="1"/>
  <c r="B598" i="1"/>
  <c r="U597" i="1"/>
  <c r="K597" i="1"/>
  <c r="E597" i="1"/>
  <c r="B597" i="1"/>
  <c r="U596" i="1"/>
  <c r="K596" i="1"/>
  <c r="H596" i="1"/>
  <c r="E596" i="1"/>
  <c r="B596" i="1"/>
  <c r="U595" i="1"/>
  <c r="K595" i="1"/>
  <c r="E595" i="1"/>
  <c r="B595" i="1"/>
  <c r="U594" i="1"/>
  <c r="K594" i="1"/>
  <c r="E594" i="1"/>
  <c r="B594" i="1"/>
  <c r="U593" i="1"/>
  <c r="K593" i="1"/>
  <c r="E593" i="1"/>
  <c r="B593" i="1"/>
  <c r="U592" i="1"/>
  <c r="K592" i="1"/>
  <c r="E592" i="1"/>
  <c r="B592" i="1"/>
  <c r="U591" i="1"/>
  <c r="K591" i="1"/>
  <c r="E591" i="1"/>
  <c r="B591" i="1"/>
  <c r="U590" i="1"/>
  <c r="K590" i="1"/>
  <c r="H590" i="1"/>
  <c r="E590" i="1"/>
  <c r="B590" i="1"/>
  <c r="U589" i="1"/>
  <c r="K589" i="1"/>
  <c r="E589" i="1"/>
  <c r="B589" i="1"/>
  <c r="U588" i="1"/>
  <c r="K588" i="1"/>
  <c r="E588" i="1"/>
  <c r="B588" i="1"/>
  <c r="U587" i="1"/>
  <c r="K587" i="1"/>
  <c r="E587" i="1"/>
  <c r="B587" i="1"/>
  <c r="U586" i="1"/>
  <c r="K586" i="1"/>
  <c r="E586" i="1"/>
  <c r="B586" i="1"/>
  <c r="U585" i="1"/>
  <c r="K585" i="1"/>
  <c r="E585" i="1"/>
  <c r="B585" i="1"/>
  <c r="U584" i="1"/>
  <c r="K584" i="1"/>
  <c r="E584" i="1"/>
  <c r="B584" i="1"/>
  <c r="U583" i="1"/>
  <c r="K583" i="1"/>
  <c r="E583" i="1"/>
  <c r="B583" i="1"/>
  <c r="U582" i="1"/>
  <c r="K582" i="1"/>
  <c r="E582" i="1"/>
  <c r="B582" i="1"/>
  <c r="U581" i="1"/>
  <c r="K581" i="1"/>
  <c r="E581" i="1"/>
  <c r="B581" i="1"/>
  <c r="U580" i="1"/>
  <c r="K580" i="1"/>
  <c r="H580" i="1"/>
  <c r="E580" i="1"/>
  <c r="B580" i="1"/>
  <c r="U579" i="1"/>
  <c r="K579" i="1"/>
  <c r="E579" i="1"/>
  <c r="B579" i="1"/>
  <c r="U578" i="1"/>
  <c r="K578" i="1"/>
  <c r="E578" i="1"/>
  <c r="B578" i="1"/>
  <c r="U577" i="1"/>
  <c r="K577" i="1"/>
  <c r="E577" i="1"/>
  <c r="B577" i="1"/>
  <c r="U576" i="1"/>
  <c r="K576" i="1"/>
  <c r="E576" i="1"/>
  <c r="B576" i="1"/>
  <c r="U575" i="1"/>
  <c r="K575" i="1"/>
  <c r="E575" i="1"/>
  <c r="B575" i="1"/>
  <c r="U574" i="1"/>
  <c r="K574" i="1"/>
  <c r="E574" i="1"/>
  <c r="B574" i="1"/>
  <c r="U573" i="1"/>
  <c r="K573" i="1"/>
  <c r="E573" i="1"/>
  <c r="B573" i="1"/>
  <c r="U572" i="1"/>
  <c r="K572" i="1"/>
  <c r="E572" i="1"/>
  <c r="B572" i="1"/>
  <c r="U571" i="1"/>
  <c r="K571" i="1"/>
  <c r="E571" i="1"/>
  <c r="B571" i="1"/>
  <c r="U570" i="1"/>
  <c r="K570" i="1"/>
  <c r="E570" i="1"/>
  <c r="B570" i="1"/>
  <c r="U569" i="1"/>
  <c r="K569" i="1"/>
  <c r="E569" i="1"/>
  <c r="B569" i="1"/>
  <c r="U568" i="1"/>
  <c r="K568" i="1"/>
  <c r="E568" i="1"/>
  <c r="B568" i="1"/>
  <c r="U567" i="1"/>
  <c r="K567" i="1"/>
  <c r="E567" i="1"/>
  <c r="B567" i="1"/>
  <c r="U566" i="1"/>
  <c r="K566" i="1"/>
  <c r="E566" i="1"/>
  <c r="B566" i="1"/>
  <c r="U565" i="1"/>
  <c r="K565" i="1"/>
  <c r="E565" i="1"/>
  <c r="B565" i="1"/>
  <c r="U564" i="1"/>
  <c r="K564" i="1"/>
  <c r="E564" i="1"/>
  <c r="B564" i="1"/>
  <c r="U563" i="1"/>
  <c r="K563" i="1"/>
  <c r="E563" i="1"/>
  <c r="B563" i="1"/>
  <c r="U562" i="1"/>
  <c r="K562" i="1"/>
  <c r="E562" i="1"/>
  <c r="B562" i="1"/>
  <c r="U561" i="1"/>
  <c r="K561" i="1"/>
  <c r="E561" i="1"/>
  <c r="B561" i="1"/>
  <c r="U560" i="1"/>
  <c r="K560" i="1"/>
  <c r="E560" i="1"/>
  <c r="B560" i="1"/>
  <c r="U559" i="1"/>
  <c r="K559" i="1"/>
  <c r="E559" i="1"/>
  <c r="B559" i="1"/>
  <c r="U558" i="1"/>
  <c r="K558" i="1"/>
  <c r="E558" i="1"/>
  <c r="B558" i="1"/>
  <c r="U557" i="1"/>
  <c r="K557" i="1"/>
  <c r="E557" i="1"/>
  <c r="B557" i="1"/>
  <c r="U556" i="1"/>
  <c r="K556" i="1"/>
  <c r="E556" i="1"/>
  <c r="B556" i="1"/>
  <c r="U555" i="1"/>
  <c r="K555" i="1"/>
  <c r="E555" i="1"/>
  <c r="B555" i="1"/>
  <c r="U554" i="1"/>
  <c r="K554" i="1"/>
  <c r="E554" i="1"/>
  <c r="B554" i="1"/>
  <c r="U553" i="1"/>
  <c r="K553" i="1"/>
  <c r="E553" i="1"/>
  <c r="B553" i="1"/>
  <c r="U552" i="1"/>
  <c r="K552" i="1"/>
  <c r="E552" i="1"/>
  <c r="B552" i="1"/>
  <c r="U551" i="1"/>
  <c r="K551" i="1"/>
  <c r="E551" i="1"/>
  <c r="B551" i="1"/>
  <c r="U550" i="1"/>
  <c r="K550" i="1"/>
  <c r="E550" i="1"/>
  <c r="B550" i="1"/>
  <c r="U549" i="1"/>
  <c r="K549" i="1"/>
  <c r="E549" i="1"/>
  <c r="B549" i="1"/>
  <c r="U548" i="1"/>
  <c r="K548" i="1"/>
  <c r="E548" i="1"/>
  <c r="B548" i="1"/>
  <c r="U547" i="1"/>
  <c r="K547" i="1"/>
  <c r="E547" i="1"/>
  <c r="B547" i="1"/>
  <c r="U546" i="1"/>
  <c r="K546" i="1"/>
  <c r="E546" i="1"/>
  <c r="B546" i="1"/>
  <c r="U545" i="1"/>
  <c r="K545" i="1"/>
  <c r="E545" i="1"/>
  <c r="B545" i="1"/>
  <c r="U544" i="1"/>
  <c r="K544" i="1"/>
  <c r="E544" i="1"/>
  <c r="B544" i="1"/>
  <c r="U543" i="1"/>
  <c r="K543" i="1"/>
  <c r="E543" i="1"/>
  <c r="B543" i="1"/>
  <c r="U542" i="1"/>
  <c r="K542" i="1"/>
  <c r="E542" i="1"/>
  <c r="B542" i="1"/>
  <c r="U541" i="1"/>
  <c r="K541" i="1"/>
  <c r="E541" i="1"/>
  <c r="B541" i="1"/>
  <c r="U540" i="1"/>
  <c r="K540" i="1"/>
  <c r="E540" i="1"/>
  <c r="B540" i="1"/>
  <c r="U539" i="1"/>
  <c r="K539" i="1"/>
  <c r="E539" i="1"/>
  <c r="B539" i="1"/>
  <c r="U538" i="1"/>
  <c r="K538" i="1"/>
  <c r="E538" i="1"/>
  <c r="B538" i="1"/>
  <c r="U537" i="1"/>
  <c r="K537" i="1"/>
  <c r="E537" i="1"/>
  <c r="B537" i="1"/>
  <c r="U536" i="1"/>
  <c r="K536" i="1"/>
  <c r="E536" i="1"/>
  <c r="B536" i="1"/>
  <c r="U535" i="1"/>
  <c r="K535" i="1"/>
  <c r="E535" i="1"/>
  <c r="B535" i="1"/>
  <c r="U534" i="1"/>
  <c r="K534" i="1"/>
  <c r="E534" i="1"/>
  <c r="B534" i="1"/>
  <c r="U533" i="1"/>
  <c r="K533" i="1"/>
  <c r="E533" i="1"/>
  <c r="B533" i="1"/>
  <c r="U532" i="1"/>
  <c r="K532" i="1"/>
  <c r="E532" i="1"/>
  <c r="B532" i="1"/>
  <c r="U531" i="1"/>
  <c r="K531" i="1"/>
  <c r="E531" i="1"/>
  <c r="B531" i="1"/>
  <c r="U530" i="1"/>
  <c r="K530" i="1"/>
  <c r="E530" i="1"/>
  <c r="B530" i="1"/>
  <c r="U529" i="1"/>
  <c r="K529" i="1"/>
  <c r="E529" i="1"/>
  <c r="B529" i="1"/>
  <c r="U528" i="1"/>
  <c r="K528" i="1"/>
  <c r="E528" i="1"/>
  <c r="B528" i="1"/>
  <c r="U527" i="1"/>
  <c r="K527" i="1"/>
  <c r="E527" i="1"/>
  <c r="B527" i="1"/>
  <c r="U526" i="1"/>
  <c r="K526" i="1"/>
  <c r="E526" i="1"/>
  <c r="B526" i="1"/>
  <c r="U525" i="1"/>
  <c r="K525" i="1"/>
  <c r="E525" i="1"/>
  <c r="B525" i="1"/>
  <c r="U524" i="1"/>
  <c r="K524" i="1"/>
  <c r="E524" i="1"/>
  <c r="B524" i="1"/>
  <c r="U523" i="1"/>
  <c r="K523" i="1"/>
  <c r="E523" i="1"/>
  <c r="B523" i="1"/>
  <c r="U522" i="1"/>
  <c r="K522" i="1"/>
  <c r="H522" i="1"/>
  <c r="E522" i="1"/>
  <c r="B522" i="1"/>
  <c r="U521" i="1"/>
  <c r="K521" i="1"/>
  <c r="E521" i="1"/>
  <c r="B521" i="1"/>
  <c r="U520" i="1"/>
  <c r="K520" i="1"/>
  <c r="E520" i="1"/>
  <c r="B520" i="1"/>
  <c r="U519" i="1"/>
  <c r="K519" i="1"/>
  <c r="E519" i="1"/>
  <c r="B519" i="1"/>
  <c r="U518" i="1"/>
  <c r="K518" i="1"/>
  <c r="E518" i="1"/>
  <c r="B518" i="1"/>
  <c r="U517" i="1"/>
  <c r="K517" i="1"/>
  <c r="E517" i="1"/>
  <c r="B517" i="1"/>
  <c r="U516" i="1"/>
  <c r="K516" i="1"/>
  <c r="E516" i="1"/>
  <c r="B516" i="1"/>
  <c r="U515" i="1"/>
  <c r="K515" i="1"/>
  <c r="E515" i="1"/>
  <c r="B515" i="1"/>
  <c r="U514" i="1"/>
  <c r="K514" i="1"/>
  <c r="E514" i="1"/>
  <c r="B514" i="1"/>
  <c r="U513" i="1"/>
  <c r="K513" i="1"/>
  <c r="E513" i="1"/>
  <c r="B513" i="1"/>
  <c r="U512" i="1"/>
  <c r="K512" i="1"/>
  <c r="E512" i="1"/>
  <c r="B512" i="1"/>
  <c r="U511" i="1"/>
  <c r="K511" i="1"/>
  <c r="E511" i="1"/>
  <c r="B511" i="1"/>
  <c r="U510" i="1"/>
  <c r="K510" i="1"/>
  <c r="E510" i="1"/>
  <c r="B510" i="1"/>
  <c r="U509" i="1"/>
  <c r="K509" i="1"/>
  <c r="E509" i="1"/>
  <c r="B509" i="1"/>
  <c r="U508" i="1"/>
  <c r="K508" i="1"/>
  <c r="E508" i="1"/>
  <c r="B508" i="1"/>
  <c r="U507" i="1"/>
  <c r="K507" i="1"/>
  <c r="E507" i="1"/>
  <c r="B507" i="1"/>
  <c r="U506" i="1"/>
  <c r="K506" i="1"/>
  <c r="E506" i="1"/>
  <c r="B506" i="1"/>
  <c r="U505" i="1"/>
  <c r="K505" i="1"/>
  <c r="E505" i="1"/>
  <c r="B505" i="1"/>
  <c r="U504" i="1"/>
  <c r="K504" i="1"/>
  <c r="E504" i="1"/>
  <c r="B504" i="1"/>
  <c r="U503" i="1"/>
  <c r="K503" i="1"/>
  <c r="E503" i="1"/>
  <c r="B503" i="1"/>
  <c r="U502" i="1"/>
  <c r="K502" i="1"/>
  <c r="E502" i="1"/>
  <c r="B502" i="1"/>
  <c r="U501" i="1"/>
  <c r="K501" i="1"/>
  <c r="E501" i="1"/>
  <c r="B501" i="1"/>
  <c r="U500" i="1"/>
  <c r="K500" i="1"/>
  <c r="E500" i="1"/>
  <c r="B500" i="1"/>
  <c r="U499" i="1"/>
  <c r="K499" i="1"/>
  <c r="E499" i="1"/>
  <c r="B499" i="1"/>
  <c r="U498" i="1"/>
  <c r="K498" i="1"/>
  <c r="E498" i="1"/>
  <c r="B498" i="1"/>
  <c r="U497" i="1"/>
  <c r="K497" i="1"/>
  <c r="E497" i="1"/>
  <c r="B497" i="1"/>
  <c r="U496" i="1"/>
  <c r="K496" i="1"/>
  <c r="E496" i="1"/>
  <c r="B496" i="1"/>
  <c r="U495" i="1"/>
  <c r="K495" i="1"/>
  <c r="E495" i="1"/>
  <c r="B495" i="1"/>
  <c r="U494" i="1"/>
  <c r="K494" i="1"/>
  <c r="E494" i="1"/>
  <c r="B494" i="1"/>
  <c r="K493" i="1"/>
  <c r="E493" i="1"/>
  <c r="B493" i="1"/>
  <c r="U492" i="1"/>
  <c r="K492" i="1"/>
  <c r="E492" i="1"/>
  <c r="B492" i="1"/>
  <c r="U491" i="1"/>
  <c r="K491" i="1"/>
  <c r="E491" i="1"/>
  <c r="B491" i="1"/>
  <c r="U490" i="1"/>
  <c r="K490" i="1"/>
  <c r="E490" i="1"/>
  <c r="B490" i="1"/>
  <c r="U489" i="1"/>
  <c r="K489" i="1"/>
  <c r="E489" i="1"/>
  <c r="B489" i="1"/>
  <c r="U488" i="1"/>
  <c r="K488" i="1"/>
  <c r="E488" i="1"/>
  <c r="B488" i="1"/>
  <c r="U487" i="1"/>
  <c r="K487" i="1"/>
  <c r="E487" i="1"/>
  <c r="B487" i="1"/>
  <c r="U486" i="1"/>
  <c r="K486" i="1"/>
  <c r="E486" i="1"/>
  <c r="B486" i="1"/>
  <c r="U485" i="1"/>
  <c r="K485" i="1"/>
  <c r="E485" i="1"/>
  <c r="B485" i="1"/>
  <c r="U484" i="1"/>
  <c r="K484" i="1"/>
  <c r="H484" i="1"/>
  <c r="E484" i="1"/>
  <c r="B484" i="1"/>
  <c r="U483" i="1"/>
  <c r="K483" i="1"/>
  <c r="E483" i="1"/>
  <c r="B483" i="1"/>
  <c r="U482" i="1"/>
  <c r="K482" i="1"/>
  <c r="E482" i="1"/>
  <c r="B482" i="1"/>
  <c r="U481" i="1"/>
  <c r="K481" i="1"/>
  <c r="E481" i="1"/>
  <c r="B481" i="1"/>
  <c r="U480" i="1"/>
  <c r="K480" i="1"/>
  <c r="E480" i="1"/>
  <c r="B480" i="1"/>
  <c r="U479" i="1"/>
  <c r="K479" i="1"/>
  <c r="E479" i="1"/>
  <c r="B479" i="1"/>
  <c r="U478" i="1"/>
  <c r="K478" i="1"/>
  <c r="E478" i="1"/>
  <c r="B478" i="1"/>
  <c r="U477" i="1"/>
  <c r="K477" i="1"/>
  <c r="E477" i="1"/>
  <c r="B477" i="1"/>
  <c r="U476" i="1"/>
  <c r="K476" i="1"/>
  <c r="E476" i="1"/>
  <c r="B476" i="1"/>
  <c r="U475" i="1"/>
  <c r="K475" i="1"/>
  <c r="E475" i="1"/>
  <c r="B475" i="1"/>
  <c r="U474" i="1"/>
  <c r="K474" i="1"/>
  <c r="E474" i="1"/>
  <c r="B474" i="1"/>
  <c r="U473" i="1"/>
  <c r="K473" i="1"/>
  <c r="E473" i="1"/>
  <c r="B473" i="1"/>
  <c r="U472" i="1"/>
  <c r="K472" i="1"/>
  <c r="E472" i="1"/>
  <c r="B472" i="1"/>
  <c r="U471" i="1"/>
  <c r="K471" i="1"/>
  <c r="E471" i="1"/>
  <c r="B471" i="1"/>
  <c r="U470" i="1"/>
  <c r="K470" i="1"/>
  <c r="E470" i="1"/>
  <c r="B470" i="1"/>
  <c r="U469" i="1"/>
  <c r="K469" i="1"/>
  <c r="H469" i="1"/>
  <c r="E469" i="1"/>
  <c r="B469" i="1"/>
  <c r="U468" i="1"/>
  <c r="K468" i="1"/>
  <c r="E468" i="1"/>
  <c r="B468" i="1"/>
  <c r="U467" i="1"/>
  <c r="K467" i="1"/>
  <c r="E467" i="1"/>
  <c r="B467" i="1"/>
  <c r="U466" i="1"/>
  <c r="K466" i="1"/>
  <c r="E466" i="1"/>
  <c r="B466" i="1"/>
  <c r="U465" i="1"/>
  <c r="K465" i="1"/>
  <c r="E465" i="1"/>
  <c r="B465" i="1"/>
  <c r="U464" i="1"/>
  <c r="K464" i="1"/>
  <c r="E464" i="1"/>
  <c r="B464" i="1"/>
  <c r="U463" i="1"/>
  <c r="K463" i="1"/>
  <c r="E463" i="1"/>
  <c r="B463" i="1"/>
  <c r="U462" i="1"/>
  <c r="K462" i="1"/>
  <c r="E462" i="1"/>
  <c r="B462" i="1"/>
  <c r="U461" i="1"/>
  <c r="K461" i="1"/>
  <c r="E461" i="1"/>
  <c r="B461" i="1"/>
  <c r="U460" i="1"/>
  <c r="K460" i="1"/>
  <c r="H460" i="1"/>
  <c r="E460" i="1"/>
  <c r="B460" i="1"/>
  <c r="U459" i="1"/>
  <c r="K459" i="1"/>
  <c r="E459" i="1"/>
  <c r="B459" i="1"/>
  <c r="U458" i="1"/>
  <c r="K458" i="1"/>
  <c r="E458" i="1"/>
  <c r="B458" i="1"/>
  <c r="U457" i="1"/>
  <c r="K457" i="1"/>
  <c r="H457" i="1"/>
  <c r="E457" i="1"/>
  <c r="B457" i="1"/>
  <c r="U456" i="1"/>
  <c r="K456" i="1"/>
  <c r="E456" i="1"/>
  <c r="B456" i="1"/>
  <c r="U455" i="1"/>
  <c r="K455" i="1"/>
  <c r="E455" i="1"/>
  <c r="B455" i="1"/>
  <c r="U454" i="1"/>
  <c r="K454" i="1"/>
  <c r="E454" i="1"/>
  <c r="B454" i="1"/>
  <c r="U453" i="1"/>
  <c r="K453" i="1"/>
  <c r="E453" i="1"/>
  <c r="B453" i="1"/>
  <c r="U452" i="1"/>
  <c r="K452" i="1"/>
  <c r="H452" i="1"/>
  <c r="E452" i="1"/>
  <c r="B452" i="1"/>
  <c r="U451" i="1"/>
  <c r="K451" i="1"/>
  <c r="H451" i="1"/>
  <c r="E451" i="1"/>
  <c r="B451" i="1"/>
  <c r="U450" i="1"/>
  <c r="K450" i="1"/>
  <c r="E450" i="1"/>
  <c r="B450" i="1"/>
  <c r="U449" i="1"/>
  <c r="K449" i="1"/>
  <c r="E449" i="1"/>
  <c r="B449" i="1"/>
  <c r="U448" i="1"/>
  <c r="K448" i="1"/>
  <c r="E448" i="1"/>
  <c r="B448" i="1"/>
  <c r="U447" i="1"/>
  <c r="K447" i="1"/>
  <c r="E447" i="1"/>
  <c r="B447" i="1"/>
  <c r="U446" i="1"/>
  <c r="K446" i="1"/>
  <c r="E446" i="1"/>
  <c r="B446" i="1"/>
  <c r="U445" i="1"/>
  <c r="K445" i="1"/>
  <c r="E445" i="1"/>
  <c r="B445" i="1"/>
  <c r="U444" i="1"/>
  <c r="K444" i="1"/>
  <c r="H444" i="1"/>
  <c r="E444" i="1"/>
  <c r="B444" i="1"/>
  <c r="U443" i="1"/>
  <c r="K443" i="1"/>
  <c r="E443" i="1"/>
  <c r="B443" i="1"/>
  <c r="U442" i="1"/>
  <c r="K442" i="1"/>
  <c r="H442" i="1"/>
  <c r="E442" i="1"/>
  <c r="B442" i="1"/>
  <c r="U441" i="1"/>
  <c r="K441" i="1"/>
  <c r="E441" i="1"/>
  <c r="B441" i="1"/>
  <c r="U440" i="1"/>
  <c r="K440" i="1"/>
  <c r="E440" i="1"/>
  <c r="B440" i="1"/>
  <c r="U439" i="1"/>
  <c r="K439" i="1"/>
  <c r="E439" i="1"/>
  <c r="B439" i="1"/>
  <c r="U438" i="1"/>
  <c r="K438" i="1"/>
  <c r="E438" i="1"/>
  <c r="B438" i="1"/>
  <c r="U437" i="1"/>
  <c r="K437" i="1"/>
  <c r="E437" i="1"/>
  <c r="B437" i="1"/>
  <c r="U436" i="1"/>
  <c r="K436" i="1"/>
  <c r="E436" i="1"/>
  <c r="B436" i="1"/>
  <c r="U435" i="1"/>
  <c r="K435" i="1"/>
  <c r="E435" i="1"/>
  <c r="B435" i="1"/>
  <c r="U434" i="1"/>
  <c r="K434" i="1"/>
  <c r="E434" i="1"/>
  <c r="B434" i="1"/>
  <c r="U433" i="1"/>
  <c r="K433" i="1"/>
  <c r="E433" i="1"/>
  <c r="B433" i="1"/>
  <c r="U432" i="1"/>
  <c r="K432" i="1"/>
  <c r="E432" i="1"/>
  <c r="B432" i="1"/>
  <c r="U431" i="1"/>
  <c r="K431" i="1"/>
  <c r="E431" i="1"/>
  <c r="B431" i="1"/>
  <c r="U430" i="1"/>
  <c r="K430" i="1"/>
  <c r="E430" i="1"/>
  <c r="B430" i="1"/>
  <c r="U429" i="1"/>
  <c r="K429" i="1"/>
  <c r="E429" i="1"/>
  <c r="B429" i="1"/>
  <c r="U428" i="1"/>
  <c r="K428" i="1"/>
  <c r="E428" i="1"/>
  <c r="B428" i="1"/>
  <c r="U427" i="1"/>
  <c r="K427" i="1"/>
  <c r="E427" i="1"/>
  <c r="B427" i="1"/>
  <c r="U426" i="1"/>
  <c r="K426" i="1"/>
  <c r="E426" i="1"/>
  <c r="B426" i="1"/>
  <c r="U425" i="1"/>
  <c r="K425" i="1"/>
  <c r="E425" i="1"/>
  <c r="B425" i="1"/>
  <c r="U424" i="1"/>
  <c r="K424" i="1"/>
  <c r="E424" i="1"/>
  <c r="B424" i="1"/>
  <c r="U423" i="1"/>
  <c r="K423" i="1"/>
  <c r="E423" i="1"/>
  <c r="B423" i="1"/>
  <c r="U422" i="1"/>
  <c r="K422" i="1"/>
  <c r="E422" i="1"/>
  <c r="B422" i="1"/>
  <c r="U421" i="1"/>
  <c r="K421" i="1"/>
  <c r="E421" i="1"/>
  <c r="B421" i="1"/>
  <c r="U420" i="1"/>
  <c r="K420" i="1"/>
  <c r="E420" i="1"/>
  <c r="B420" i="1"/>
  <c r="U419" i="1"/>
  <c r="K419" i="1"/>
  <c r="E419" i="1"/>
  <c r="B419" i="1"/>
  <c r="U418" i="1"/>
  <c r="K418" i="1"/>
  <c r="E418" i="1"/>
  <c r="B418" i="1"/>
  <c r="U417" i="1"/>
  <c r="K417" i="1"/>
  <c r="E417" i="1"/>
  <c r="B417" i="1"/>
  <c r="U416" i="1"/>
  <c r="K416" i="1"/>
  <c r="E416" i="1"/>
  <c r="B416" i="1"/>
  <c r="U415" i="1"/>
  <c r="K415" i="1"/>
  <c r="E415" i="1"/>
  <c r="B415" i="1"/>
  <c r="U414" i="1"/>
  <c r="K414" i="1"/>
  <c r="E414" i="1"/>
  <c r="B414" i="1"/>
  <c r="U413" i="1"/>
  <c r="K413" i="1"/>
  <c r="H413" i="1"/>
  <c r="E413" i="1"/>
  <c r="B413" i="1"/>
  <c r="U412" i="1"/>
  <c r="K412" i="1"/>
  <c r="E412" i="1"/>
  <c r="B412" i="1"/>
  <c r="U411" i="1"/>
  <c r="K411" i="1"/>
  <c r="E411" i="1"/>
  <c r="B411" i="1"/>
  <c r="U410" i="1"/>
  <c r="K410" i="1"/>
  <c r="E410" i="1"/>
  <c r="B410" i="1"/>
  <c r="U409" i="1"/>
  <c r="K409" i="1"/>
  <c r="E409" i="1"/>
  <c r="B409" i="1"/>
  <c r="U408" i="1"/>
  <c r="K408" i="1"/>
  <c r="E408" i="1"/>
  <c r="B408" i="1"/>
  <c r="U407" i="1"/>
  <c r="K407" i="1"/>
  <c r="H407" i="1"/>
  <c r="E407" i="1"/>
  <c r="B407" i="1"/>
  <c r="U406" i="1"/>
  <c r="K406" i="1"/>
  <c r="E406" i="1"/>
  <c r="B406" i="1"/>
  <c r="U405" i="1"/>
  <c r="K405" i="1"/>
  <c r="E405" i="1"/>
  <c r="B405" i="1"/>
  <c r="U404" i="1"/>
  <c r="K404" i="1"/>
  <c r="H404" i="1"/>
  <c r="E404" i="1"/>
  <c r="B404" i="1"/>
  <c r="U403" i="1"/>
  <c r="K403" i="1"/>
  <c r="E403" i="1"/>
  <c r="B403" i="1"/>
  <c r="U402" i="1"/>
  <c r="K402" i="1"/>
  <c r="E402" i="1"/>
  <c r="B402" i="1"/>
  <c r="U401" i="1"/>
  <c r="K401" i="1"/>
  <c r="E401" i="1"/>
  <c r="B401" i="1"/>
  <c r="U400" i="1"/>
  <c r="K400" i="1"/>
  <c r="E400" i="1"/>
  <c r="B400" i="1"/>
  <c r="U399" i="1"/>
  <c r="K399" i="1"/>
  <c r="E399" i="1"/>
  <c r="B399" i="1"/>
  <c r="U398" i="1"/>
  <c r="K398" i="1"/>
  <c r="E398" i="1"/>
  <c r="B398" i="1"/>
  <c r="U397" i="1"/>
  <c r="K397" i="1"/>
  <c r="E397" i="1"/>
  <c r="B397" i="1"/>
  <c r="U396" i="1"/>
  <c r="K396" i="1"/>
  <c r="E396" i="1"/>
  <c r="B396" i="1"/>
  <c r="U395" i="1"/>
  <c r="K395" i="1"/>
  <c r="E395" i="1"/>
  <c r="B395" i="1"/>
  <c r="U394" i="1"/>
  <c r="K394" i="1"/>
  <c r="E394" i="1"/>
  <c r="B394" i="1"/>
  <c r="U393" i="1"/>
  <c r="K393" i="1"/>
  <c r="E393" i="1"/>
  <c r="B393" i="1"/>
  <c r="U392" i="1"/>
  <c r="K392" i="1"/>
  <c r="E392" i="1"/>
  <c r="B392" i="1"/>
  <c r="U391" i="1"/>
  <c r="K391" i="1"/>
  <c r="E391" i="1"/>
  <c r="B391" i="1"/>
  <c r="U390" i="1"/>
  <c r="K390" i="1"/>
  <c r="E390" i="1"/>
  <c r="B390" i="1"/>
  <c r="U389" i="1"/>
  <c r="K389" i="1"/>
  <c r="H389" i="1"/>
  <c r="E389" i="1"/>
  <c r="B389" i="1"/>
  <c r="U388" i="1"/>
  <c r="K388" i="1"/>
  <c r="H388" i="1"/>
  <c r="E388" i="1"/>
  <c r="B388" i="1"/>
  <c r="U387" i="1"/>
  <c r="K387" i="1"/>
  <c r="E387" i="1"/>
  <c r="B387" i="1"/>
  <c r="U386" i="1"/>
  <c r="K386" i="1"/>
  <c r="E386" i="1"/>
  <c r="B386" i="1"/>
  <c r="U385" i="1"/>
  <c r="K385" i="1"/>
  <c r="E385" i="1"/>
  <c r="B385" i="1"/>
  <c r="U384" i="1"/>
  <c r="K384" i="1"/>
  <c r="E384" i="1"/>
  <c r="B384" i="1"/>
  <c r="U383" i="1"/>
  <c r="K383" i="1"/>
  <c r="E383" i="1"/>
  <c r="B383" i="1"/>
  <c r="U382" i="1"/>
  <c r="K382" i="1"/>
  <c r="E382" i="1"/>
  <c r="B382" i="1"/>
  <c r="U381" i="1"/>
  <c r="K381" i="1"/>
  <c r="E381" i="1"/>
  <c r="B381" i="1"/>
  <c r="U380" i="1"/>
  <c r="K380" i="1"/>
  <c r="E380" i="1"/>
  <c r="B380" i="1"/>
  <c r="U379" i="1"/>
  <c r="K379" i="1"/>
  <c r="H379" i="1"/>
  <c r="E379" i="1"/>
  <c r="B379" i="1"/>
  <c r="U378" i="1"/>
  <c r="K378" i="1"/>
  <c r="E378" i="1"/>
  <c r="B378" i="1"/>
  <c r="U377" i="1"/>
  <c r="K377" i="1"/>
  <c r="E377" i="1"/>
  <c r="B377" i="1"/>
  <c r="U376" i="1"/>
  <c r="K376" i="1"/>
  <c r="E376" i="1"/>
  <c r="B376" i="1"/>
  <c r="U375" i="1"/>
  <c r="K375" i="1"/>
  <c r="E375" i="1"/>
  <c r="B375" i="1"/>
  <c r="U374" i="1"/>
  <c r="K374" i="1"/>
  <c r="E374" i="1"/>
  <c r="B374" i="1"/>
  <c r="U373" i="1"/>
  <c r="K373" i="1"/>
  <c r="E373" i="1"/>
  <c r="B373" i="1"/>
  <c r="U372" i="1"/>
  <c r="K372" i="1"/>
  <c r="E372" i="1"/>
  <c r="B372" i="1"/>
  <c r="U371" i="1"/>
  <c r="K371" i="1"/>
  <c r="E371" i="1"/>
  <c r="B371" i="1"/>
  <c r="U370" i="1"/>
  <c r="K370" i="1"/>
  <c r="E370" i="1"/>
  <c r="B370" i="1"/>
  <c r="U369" i="1"/>
  <c r="K369" i="1"/>
  <c r="E369" i="1"/>
  <c r="B369" i="1"/>
  <c r="U368" i="1"/>
  <c r="K368" i="1"/>
  <c r="E368" i="1"/>
  <c r="B368" i="1"/>
  <c r="U367" i="1"/>
  <c r="K367" i="1"/>
  <c r="E367" i="1"/>
  <c r="B367" i="1"/>
  <c r="U366" i="1"/>
  <c r="K366" i="1"/>
  <c r="E366" i="1"/>
  <c r="B366" i="1"/>
  <c r="U365" i="1"/>
  <c r="K365" i="1"/>
  <c r="E365" i="1"/>
  <c r="B365" i="1"/>
  <c r="U364" i="1"/>
  <c r="K364" i="1"/>
  <c r="E364" i="1"/>
  <c r="B364" i="1"/>
  <c r="U363" i="1"/>
  <c r="K363" i="1"/>
  <c r="E363" i="1"/>
  <c r="B363" i="1"/>
  <c r="U362" i="1"/>
  <c r="K362" i="1"/>
  <c r="E362" i="1"/>
  <c r="B362" i="1"/>
  <c r="U361" i="1"/>
  <c r="K361" i="1"/>
  <c r="E361" i="1"/>
  <c r="B361" i="1"/>
  <c r="U360" i="1"/>
  <c r="K360" i="1"/>
  <c r="E360" i="1"/>
  <c r="B360" i="1"/>
  <c r="U359" i="1"/>
  <c r="K359" i="1"/>
  <c r="E359" i="1"/>
  <c r="B359" i="1"/>
  <c r="U358" i="1"/>
  <c r="K358" i="1"/>
  <c r="E358" i="1"/>
  <c r="B358" i="1"/>
  <c r="U357" i="1"/>
  <c r="K357" i="1"/>
  <c r="E357" i="1"/>
  <c r="B357" i="1"/>
  <c r="U356" i="1"/>
  <c r="K356" i="1"/>
  <c r="E356" i="1"/>
  <c r="B356" i="1"/>
  <c r="U355" i="1"/>
  <c r="K355" i="1"/>
  <c r="E355" i="1"/>
  <c r="B355" i="1"/>
  <c r="U354" i="1"/>
  <c r="K354" i="1"/>
  <c r="E354" i="1"/>
  <c r="B354" i="1"/>
  <c r="U353" i="1"/>
  <c r="K353" i="1"/>
  <c r="E353" i="1"/>
  <c r="B353" i="1"/>
  <c r="U352" i="1"/>
  <c r="K352" i="1"/>
  <c r="E352" i="1"/>
  <c r="B352" i="1"/>
  <c r="U351" i="1"/>
  <c r="K351" i="1"/>
  <c r="E351" i="1"/>
  <c r="B351" i="1"/>
  <c r="U350" i="1"/>
  <c r="K350" i="1"/>
  <c r="E350" i="1"/>
  <c r="B350" i="1"/>
  <c r="U349" i="1"/>
  <c r="K349" i="1"/>
  <c r="H349" i="1"/>
  <c r="E349" i="1"/>
  <c r="B349" i="1"/>
  <c r="U348" i="1"/>
  <c r="K348" i="1"/>
  <c r="E348" i="1"/>
  <c r="B348" i="1"/>
  <c r="U347" i="1"/>
  <c r="K347" i="1"/>
  <c r="E347" i="1"/>
  <c r="B347" i="1"/>
  <c r="U346" i="1"/>
  <c r="K346" i="1"/>
  <c r="E346" i="1"/>
  <c r="B346" i="1"/>
  <c r="U345" i="1"/>
  <c r="K345" i="1"/>
  <c r="E345" i="1"/>
  <c r="B345" i="1"/>
  <c r="U344" i="1"/>
  <c r="K344" i="1"/>
  <c r="E344" i="1"/>
  <c r="B344" i="1"/>
  <c r="U343" i="1"/>
  <c r="K343" i="1"/>
  <c r="E343" i="1"/>
  <c r="B343" i="1"/>
  <c r="U342" i="1"/>
  <c r="K342" i="1"/>
  <c r="E342" i="1"/>
  <c r="B342" i="1"/>
  <c r="U341" i="1"/>
  <c r="K341" i="1"/>
  <c r="E341" i="1"/>
  <c r="B341" i="1"/>
  <c r="U340" i="1"/>
  <c r="K340" i="1"/>
  <c r="E340" i="1"/>
  <c r="B340" i="1"/>
  <c r="U339" i="1"/>
  <c r="K339" i="1"/>
  <c r="E339" i="1"/>
  <c r="B339" i="1"/>
  <c r="U338" i="1"/>
  <c r="K338" i="1"/>
  <c r="E338" i="1"/>
  <c r="B338" i="1"/>
  <c r="U337" i="1"/>
  <c r="K337" i="1"/>
  <c r="E337" i="1"/>
  <c r="B337" i="1"/>
  <c r="U336" i="1"/>
  <c r="K336" i="1"/>
  <c r="E336" i="1"/>
  <c r="B336" i="1"/>
  <c r="U335" i="1"/>
  <c r="K335" i="1"/>
  <c r="E335" i="1"/>
  <c r="B335" i="1"/>
  <c r="U334" i="1"/>
  <c r="K334" i="1"/>
  <c r="E334" i="1"/>
  <c r="B334" i="1"/>
  <c r="U333" i="1"/>
  <c r="K333" i="1"/>
  <c r="E333" i="1"/>
  <c r="B333" i="1"/>
  <c r="U332" i="1"/>
  <c r="K332" i="1"/>
  <c r="E332" i="1"/>
  <c r="B332" i="1"/>
  <c r="U331" i="1"/>
  <c r="K331" i="1"/>
  <c r="E331" i="1"/>
  <c r="B331" i="1"/>
  <c r="U330" i="1"/>
  <c r="K330" i="1"/>
  <c r="E330" i="1"/>
  <c r="B330" i="1"/>
  <c r="U329" i="1"/>
  <c r="K329" i="1"/>
  <c r="E329" i="1"/>
  <c r="B329" i="1"/>
  <c r="U328" i="1"/>
  <c r="K328" i="1"/>
  <c r="E328" i="1"/>
  <c r="B328" i="1"/>
  <c r="U327" i="1"/>
  <c r="K327" i="1"/>
  <c r="E327" i="1"/>
  <c r="B327" i="1"/>
  <c r="U326" i="1"/>
  <c r="K326" i="1"/>
  <c r="E326" i="1"/>
  <c r="B326" i="1"/>
  <c r="U325" i="1"/>
  <c r="K325" i="1"/>
  <c r="E325" i="1"/>
  <c r="B325" i="1"/>
  <c r="U324" i="1"/>
  <c r="K324" i="1"/>
  <c r="E324" i="1"/>
  <c r="B324" i="1"/>
  <c r="U323" i="1"/>
  <c r="K323" i="1"/>
  <c r="E323" i="1"/>
  <c r="B323" i="1"/>
  <c r="U322" i="1"/>
  <c r="K322" i="1"/>
  <c r="E322" i="1"/>
  <c r="B322" i="1"/>
  <c r="U321" i="1"/>
  <c r="K321" i="1"/>
  <c r="H321" i="1"/>
  <c r="E321" i="1"/>
  <c r="B321" i="1"/>
  <c r="U320" i="1"/>
  <c r="K320" i="1"/>
  <c r="E320" i="1"/>
  <c r="B320" i="1"/>
  <c r="U319" i="1"/>
  <c r="K319" i="1"/>
  <c r="E319" i="1"/>
  <c r="B319" i="1"/>
  <c r="U318" i="1"/>
  <c r="K318" i="1"/>
  <c r="E318" i="1"/>
  <c r="B318" i="1"/>
  <c r="U317" i="1"/>
  <c r="K317" i="1"/>
  <c r="E317" i="1"/>
  <c r="B317" i="1"/>
  <c r="U316" i="1"/>
  <c r="K316" i="1"/>
  <c r="E316" i="1"/>
  <c r="B316" i="1"/>
  <c r="U315" i="1"/>
  <c r="K315" i="1"/>
  <c r="E315" i="1"/>
  <c r="B315" i="1"/>
  <c r="U314" i="1"/>
  <c r="K314" i="1"/>
  <c r="E314" i="1"/>
  <c r="B314" i="1"/>
  <c r="U313" i="1"/>
  <c r="K313" i="1"/>
  <c r="E313" i="1"/>
  <c r="B313" i="1"/>
  <c r="U312" i="1"/>
  <c r="K312" i="1"/>
  <c r="H312" i="1"/>
  <c r="E312" i="1"/>
  <c r="B312" i="1"/>
  <c r="U311" i="1"/>
  <c r="K311" i="1"/>
  <c r="E311" i="1"/>
  <c r="B311" i="1"/>
  <c r="U310" i="1"/>
  <c r="K310" i="1"/>
  <c r="E310" i="1"/>
  <c r="B310" i="1"/>
  <c r="U309" i="1"/>
  <c r="K309" i="1"/>
  <c r="E309" i="1"/>
  <c r="B309" i="1"/>
  <c r="U308" i="1"/>
  <c r="K308" i="1"/>
  <c r="E308" i="1"/>
  <c r="B308" i="1"/>
  <c r="U307" i="1"/>
  <c r="K307" i="1"/>
  <c r="E307" i="1"/>
  <c r="B307" i="1"/>
  <c r="U306" i="1"/>
  <c r="K306" i="1"/>
  <c r="E306" i="1"/>
  <c r="B306" i="1"/>
  <c r="U305" i="1"/>
  <c r="K305" i="1"/>
  <c r="E305" i="1"/>
  <c r="B305" i="1"/>
  <c r="U304" i="1"/>
  <c r="K304" i="1"/>
  <c r="E304" i="1"/>
  <c r="B304" i="1"/>
  <c r="U303" i="1"/>
  <c r="K303" i="1"/>
  <c r="E303" i="1"/>
  <c r="B303" i="1"/>
  <c r="U302" i="1"/>
  <c r="K302" i="1"/>
  <c r="E302" i="1"/>
  <c r="B302" i="1"/>
  <c r="U301" i="1"/>
  <c r="K301" i="1"/>
  <c r="E301" i="1"/>
  <c r="B301" i="1"/>
  <c r="U300" i="1"/>
  <c r="K300" i="1"/>
  <c r="E300" i="1"/>
  <c r="B300" i="1"/>
  <c r="U299" i="1"/>
  <c r="K299" i="1"/>
  <c r="E299" i="1"/>
  <c r="B299" i="1"/>
  <c r="U298" i="1"/>
  <c r="K298" i="1"/>
  <c r="E298" i="1"/>
  <c r="B298" i="1"/>
  <c r="U297" i="1"/>
  <c r="K297" i="1"/>
  <c r="E297" i="1"/>
  <c r="B297" i="1"/>
  <c r="U296" i="1"/>
  <c r="K296" i="1"/>
  <c r="E296" i="1"/>
  <c r="B296" i="1"/>
  <c r="U295" i="1"/>
  <c r="K295" i="1"/>
  <c r="E295" i="1"/>
  <c r="B295" i="1"/>
  <c r="U294" i="1"/>
  <c r="K294" i="1"/>
  <c r="E294" i="1"/>
  <c r="B294" i="1"/>
  <c r="U293" i="1"/>
  <c r="K293" i="1"/>
  <c r="E293" i="1"/>
  <c r="B293" i="1"/>
  <c r="U292" i="1"/>
  <c r="K292" i="1"/>
  <c r="E292" i="1"/>
  <c r="B292" i="1"/>
  <c r="U291" i="1"/>
  <c r="K291" i="1"/>
  <c r="E291" i="1"/>
  <c r="B291" i="1"/>
  <c r="U290" i="1"/>
  <c r="K290" i="1"/>
  <c r="E290" i="1"/>
  <c r="B290" i="1"/>
  <c r="U289" i="1"/>
  <c r="K289" i="1"/>
  <c r="E289" i="1"/>
  <c r="B289" i="1"/>
  <c r="U288" i="1"/>
  <c r="K288" i="1"/>
  <c r="E288" i="1"/>
  <c r="B288" i="1"/>
  <c r="U287" i="1"/>
  <c r="K287" i="1"/>
  <c r="E287" i="1"/>
  <c r="B287" i="1"/>
  <c r="U286" i="1"/>
  <c r="K286" i="1"/>
  <c r="E286" i="1"/>
  <c r="B286" i="1"/>
  <c r="U285" i="1"/>
  <c r="K285" i="1"/>
  <c r="E285" i="1"/>
  <c r="B285" i="1"/>
  <c r="U284" i="1"/>
  <c r="K284" i="1"/>
  <c r="E284" i="1"/>
  <c r="B284" i="1"/>
  <c r="U283" i="1"/>
  <c r="K283" i="1"/>
  <c r="E283" i="1"/>
  <c r="B283" i="1"/>
  <c r="U282" i="1"/>
  <c r="K282" i="1"/>
  <c r="E282" i="1"/>
  <c r="B282" i="1"/>
  <c r="U281" i="1"/>
  <c r="K281" i="1"/>
  <c r="E281" i="1"/>
  <c r="B281" i="1"/>
  <c r="U280" i="1"/>
  <c r="K280" i="1"/>
  <c r="E280" i="1"/>
  <c r="B280" i="1"/>
  <c r="U279" i="1"/>
  <c r="K279" i="1"/>
  <c r="E279" i="1"/>
  <c r="B279" i="1"/>
  <c r="U278" i="1"/>
  <c r="K278" i="1"/>
  <c r="E278" i="1"/>
  <c r="B278" i="1"/>
  <c r="U277" i="1"/>
  <c r="K277" i="1"/>
  <c r="E277" i="1"/>
  <c r="B277" i="1"/>
  <c r="U276" i="1"/>
  <c r="K276" i="1"/>
  <c r="E276" i="1"/>
  <c r="B276" i="1"/>
  <c r="U275" i="1"/>
  <c r="K275" i="1"/>
  <c r="E275" i="1"/>
  <c r="B275" i="1"/>
  <c r="U274" i="1"/>
  <c r="K274" i="1"/>
  <c r="E274" i="1"/>
  <c r="B274" i="1"/>
  <c r="U273" i="1"/>
  <c r="K273" i="1"/>
  <c r="E273" i="1"/>
  <c r="B273" i="1"/>
  <c r="U272" i="1"/>
  <c r="K272" i="1"/>
  <c r="E272" i="1"/>
  <c r="B272" i="1"/>
  <c r="U271" i="1"/>
  <c r="K271" i="1"/>
  <c r="E271" i="1"/>
  <c r="B271" i="1"/>
  <c r="U270" i="1"/>
  <c r="K270" i="1"/>
  <c r="E270" i="1"/>
  <c r="B270" i="1"/>
  <c r="U269" i="1"/>
  <c r="K269" i="1"/>
  <c r="E269" i="1"/>
  <c r="B269" i="1"/>
  <c r="U268" i="1"/>
  <c r="K268" i="1"/>
  <c r="E268" i="1"/>
  <c r="B268" i="1"/>
  <c r="U267" i="1"/>
  <c r="K267" i="1"/>
  <c r="E267" i="1"/>
  <c r="B267" i="1"/>
  <c r="U266" i="1"/>
  <c r="K266" i="1"/>
  <c r="E266" i="1"/>
  <c r="B266" i="1"/>
  <c r="U265" i="1"/>
  <c r="K265" i="1"/>
  <c r="E265" i="1"/>
  <c r="B265" i="1"/>
  <c r="U264" i="1"/>
  <c r="K264" i="1"/>
  <c r="E264" i="1"/>
  <c r="B264" i="1"/>
  <c r="U263" i="1"/>
  <c r="K263" i="1"/>
  <c r="E263" i="1"/>
  <c r="B263" i="1"/>
  <c r="U262" i="1"/>
  <c r="K262" i="1"/>
  <c r="E262" i="1"/>
  <c r="B262" i="1"/>
  <c r="U261" i="1"/>
  <c r="K261" i="1"/>
  <c r="E261" i="1"/>
  <c r="B261" i="1"/>
  <c r="U260" i="1"/>
  <c r="K260" i="1"/>
  <c r="E260" i="1"/>
  <c r="B260" i="1"/>
  <c r="U259" i="1"/>
  <c r="K259" i="1"/>
  <c r="E259" i="1"/>
  <c r="B259" i="1"/>
  <c r="U258" i="1"/>
  <c r="K258" i="1"/>
  <c r="E258" i="1"/>
  <c r="B258" i="1"/>
  <c r="U257" i="1"/>
  <c r="K257" i="1"/>
  <c r="E257" i="1"/>
  <c r="B257" i="1"/>
  <c r="U256" i="1"/>
  <c r="K256" i="1"/>
  <c r="E256" i="1"/>
  <c r="B256" i="1"/>
  <c r="U255" i="1"/>
  <c r="K255" i="1"/>
  <c r="E255" i="1"/>
  <c r="B255" i="1"/>
  <c r="U254" i="1"/>
  <c r="K254" i="1"/>
  <c r="E254" i="1"/>
  <c r="B254" i="1"/>
  <c r="U253" i="1"/>
  <c r="K253" i="1"/>
  <c r="E253" i="1"/>
  <c r="B253" i="1"/>
  <c r="U252" i="1"/>
  <c r="K252" i="1"/>
  <c r="E252" i="1"/>
  <c r="B252" i="1"/>
  <c r="U251" i="1"/>
  <c r="K251" i="1"/>
  <c r="E251" i="1"/>
  <c r="B251" i="1"/>
  <c r="U250" i="1"/>
  <c r="K250" i="1"/>
  <c r="H250" i="1"/>
  <c r="E250" i="1"/>
  <c r="B250" i="1"/>
  <c r="U249" i="1"/>
  <c r="K249" i="1"/>
  <c r="E249" i="1"/>
  <c r="B249" i="1"/>
  <c r="U248" i="1"/>
  <c r="K248" i="1"/>
  <c r="E248" i="1"/>
  <c r="B248" i="1"/>
  <c r="U247" i="1"/>
  <c r="K247" i="1"/>
  <c r="E247" i="1"/>
  <c r="B247" i="1"/>
  <c r="U246" i="1"/>
  <c r="K246" i="1"/>
  <c r="E246" i="1"/>
  <c r="B246" i="1"/>
  <c r="U245" i="1"/>
  <c r="K245" i="1"/>
  <c r="E245" i="1"/>
  <c r="B245" i="1"/>
  <c r="U244" i="1"/>
  <c r="K244" i="1"/>
  <c r="E244" i="1"/>
  <c r="B244" i="1"/>
  <c r="U243" i="1"/>
  <c r="K243" i="1"/>
  <c r="E243" i="1"/>
  <c r="B243" i="1"/>
  <c r="U242" i="1"/>
  <c r="K242" i="1"/>
  <c r="E242" i="1"/>
  <c r="B242" i="1"/>
  <c r="U241" i="1"/>
  <c r="K241" i="1"/>
  <c r="E241" i="1"/>
  <c r="B241" i="1"/>
  <c r="U240" i="1"/>
  <c r="K240" i="1"/>
  <c r="E240" i="1"/>
  <c r="B240" i="1"/>
  <c r="U239" i="1"/>
  <c r="K239" i="1"/>
  <c r="E239" i="1"/>
  <c r="B239" i="1"/>
  <c r="U238" i="1"/>
  <c r="K238" i="1"/>
  <c r="E238" i="1"/>
  <c r="B238" i="1"/>
  <c r="K237" i="1"/>
  <c r="E237" i="1"/>
  <c r="B237" i="1"/>
  <c r="U236" i="1"/>
  <c r="K236" i="1"/>
  <c r="E236" i="1"/>
  <c r="B236" i="1"/>
  <c r="U235" i="1"/>
  <c r="K235" i="1"/>
  <c r="E235" i="1"/>
  <c r="B235" i="1"/>
  <c r="U234" i="1"/>
  <c r="K234" i="1"/>
  <c r="E234" i="1"/>
  <c r="B234" i="1"/>
  <c r="U233" i="1"/>
  <c r="K233" i="1"/>
  <c r="E233" i="1"/>
  <c r="B233" i="1"/>
  <c r="U232" i="1"/>
  <c r="K232" i="1"/>
  <c r="E232" i="1"/>
  <c r="B232" i="1"/>
  <c r="U231" i="1"/>
  <c r="K231" i="1"/>
  <c r="H231" i="1"/>
  <c r="E231" i="1"/>
  <c r="B231" i="1"/>
  <c r="U230" i="1"/>
  <c r="K230" i="1"/>
  <c r="E230" i="1"/>
  <c r="B230" i="1"/>
  <c r="U229" i="1"/>
  <c r="K229" i="1"/>
  <c r="E229" i="1"/>
  <c r="B229" i="1"/>
  <c r="U228" i="1"/>
  <c r="K228" i="1"/>
  <c r="E228" i="1"/>
  <c r="B228" i="1"/>
  <c r="U227" i="1"/>
  <c r="K227" i="1"/>
  <c r="E227" i="1"/>
  <c r="B227" i="1"/>
  <c r="U226" i="1"/>
  <c r="K226" i="1"/>
  <c r="E226" i="1"/>
  <c r="B226" i="1"/>
  <c r="U225" i="1"/>
  <c r="K225" i="1"/>
  <c r="E225" i="1"/>
  <c r="B225" i="1"/>
  <c r="U224" i="1"/>
  <c r="K224" i="1"/>
  <c r="E224" i="1"/>
  <c r="B224" i="1"/>
  <c r="U223" i="1"/>
  <c r="K223" i="1"/>
  <c r="H223" i="1"/>
  <c r="E223" i="1"/>
  <c r="B223" i="1"/>
  <c r="U222" i="1"/>
  <c r="K222" i="1"/>
  <c r="E222" i="1"/>
  <c r="B222" i="1"/>
  <c r="U221" i="1"/>
  <c r="K221" i="1"/>
  <c r="E221" i="1"/>
  <c r="B221" i="1"/>
  <c r="U220" i="1"/>
  <c r="K220" i="1"/>
  <c r="E220" i="1"/>
  <c r="B220" i="1"/>
  <c r="U219" i="1"/>
  <c r="K219" i="1"/>
  <c r="E219" i="1"/>
  <c r="B219" i="1"/>
  <c r="U218" i="1"/>
  <c r="K218" i="1"/>
  <c r="H218" i="1"/>
  <c r="E218" i="1"/>
  <c r="B218" i="1"/>
  <c r="U217" i="1"/>
  <c r="K217" i="1"/>
  <c r="E217" i="1"/>
  <c r="B217" i="1"/>
  <c r="U216" i="1"/>
  <c r="K216" i="1"/>
  <c r="E216" i="1"/>
  <c r="B216" i="1"/>
  <c r="U215" i="1"/>
  <c r="K215" i="1"/>
  <c r="E215" i="1"/>
  <c r="B215" i="1"/>
  <c r="U214" i="1"/>
  <c r="K214" i="1"/>
  <c r="E214" i="1"/>
  <c r="B214" i="1"/>
  <c r="U213" i="1"/>
  <c r="K213" i="1"/>
  <c r="E213" i="1"/>
  <c r="B213" i="1"/>
  <c r="U212" i="1"/>
  <c r="K212" i="1"/>
  <c r="E212" i="1"/>
  <c r="B212" i="1"/>
  <c r="U211" i="1"/>
  <c r="K211" i="1"/>
  <c r="E211" i="1"/>
  <c r="B211" i="1"/>
  <c r="U210" i="1"/>
  <c r="K210" i="1"/>
  <c r="E210" i="1"/>
  <c r="B210" i="1"/>
  <c r="U209" i="1"/>
  <c r="K209" i="1"/>
  <c r="E209" i="1"/>
  <c r="B209" i="1"/>
  <c r="U208" i="1"/>
  <c r="K208" i="1"/>
  <c r="E208" i="1"/>
  <c r="B208" i="1"/>
  <c r="U207" i="1"/>
  <c r="K207" i="1"/>
  <c r="E207" i="1"/>
  <c r="B207" i="1"/>
  <c r="U206" i="1"/>
  <c r="K206" i="1"/>
  <c r="E206" i="1"/>
  <c r="B206" i="1"/>
  <c r="U205" i="1"/>
  <c r="K205" i="1"/>
  <c r="E205" i="1"/>
  <c r="B205" i="1"/>
  <c r="U204" i="1"/>
  <c r="K204" i="1"/>
  <c r="E204" i="1"/>
  <c r="B204" i="1"/>
  <c r="U203" i="1"/>
  <c r="K203" i="1"/>
  <c r="E203" i="1"/>
  <c r="B203" i="1"/>
  <c r="U202" i="1"/>
  <c r="K202" i="1"/>
  <c r="E202" i="1"/>
  <c r="B202" i="1"/>
  <c r="U201" i="1"/>
  <c r="K201" i="1"/>
  <c r="E201" i="1"/>
  <c r="B201" i="1"/>
  <c r="U200" i="1"/>
  <c r="K200" i="1"/>
  <c r="E200" i="1"/>
  <c r="B200" i="1"/>
  <c r="U199" i="1"/>
  <c r="K199" i="1"/>
  <c r="E199" i="1"/>
  <c r="B199" i="1"/>
  <c r="U198" i="1"/>
  <c r="K198" i="1"/>
  <c r="H198" i="1"/>
  <c r="E198" i="1"/>
  <c r="B198" i="1"/>
  <c r="U197" i="1"/>
  <c r="K197" i="1"/>
  <c r="E197" i="1"/>
  <c r="B197" i="1"/>
  <c r="U196" i="1"/>
  <c r="K196" i="1"/>
  <c r="E196" i="1"/>
  <c r="B196" i="1"/>
  <c r="U195" i="1"/>
  <c r="K195" i="1"/>
  <c r="E195" i="1"/>
  <c r="B195" i="1"/>
  <c r="U194" i="1"/>
  <c r="K194" i="1"/>
  <c r="E194" i="1"/>
  <c r="B194" i="1"/>
  <c r="U193" i="1"/>
  <c r="K193" i="1"/>
  <c r="E193" i="1"/>
  <c r="B193" i="1"/>
  <c r="U192" i="1"/>
  <c r="K192" i="1"/>
  <c r="E192" i="1"/>
  <c r="B192" i="1"/>
  <c r="U191" i="1"/>
  <c r="K191" i="1"/>
  <c r="E191" i="1"/>
  <c r="B191" i="1"/>
  <c r="U190" i="1"/>
  <c r="K190" i="1"/>
  <c r="E190" i="1"/>
  <c r="B190" i="1"/>
  <c r="U189" i="1"/>
  <c r="K189" i="1"/>
  <c r="E189" i="1"/>
  <c r="B189" i="1"/>
  <c r="U188" i="1"/>
  <c r="K188" i="1"/>
  <c r="E188" i="1"/>
  <c r="B188" i="1"/>
  <c r="U187" i="1"/>
  <c r="K187" i="1"/>
  <c r="H187" i="1"/>
  <c r="E187" i="1"/>
  <c r="B187" i="1"/>
  <c r="U186" i="1"/>
  <c r="K186" i="1"/>
  <c r="E186" i="1"/>
  <c r="B186" i="1"/>
  <c r="U185" i="1"/>
  <c r="K185" i="1"/>
  <c r="E185" i="1"/>
  <c r="B185" i="1"/>
  <c r="U184" i="1"/>
  <c r="K184" i="1"/>
  <c r="E184" i="1"/>
  <c r="B184" i="1"/>
  <c r="U183" i="1"/>
  <c r="K183" i="1"/>
  <c r="E183" i="1"/>
  <c r="B183" i="1"/>
  <c r="U182" i="1"/>
  <c r="K182" i="1"/>
  <c r="E182" i="1"/>
  <c r="B182" i="1"/>
  <c r="U181" i="1"/>
  <c r="K181" i="1"/>
  <c r="E181" i="1"/>
  <c r="B181" i="1"/>
  <c r="U180" i="1"/>
  <c r="K180" i="1"/>
  <c r="E180" i="1"/>
  <c r="B180" i="1"/>
  <c r="U179" i="1"/>
  <c r="K179" i="1"/>
  <c r="E179" i="1"/>
  <c r="B179" i="1"/>
  <c r="U178" i="1"/>
  <c r="K178" i="1"/>
  <c r="E178" i="1"/>
  <c r="B178" i="1"/>
  <c r="U177" i="1"/>
  <c r="K177" i="1"/>
  <c r="E177" i="1"/>
  <c r="B177" i="1"/>
  <c r="U176" i="1"/>
  <c r="K176" i="1"/>
  <c r="E176" i="1"/>
  <c r="B176" i="1"/>
  <c r="U175" i="1"/>
  <c r="K175" i="1"/>
  <c r="E175" i="1"/>
  <c r="B175" i="1"/>
  <c r="U174" i="1"/>
  <c r="K174" i="1"/>
  <c r="H174" i="1"/>
  <c r="E174" i="1"/>
  <c r="B174" i="1"/>
  <c r="U173" i="1"/>
  <c r="K173" i="1"/>
  <c r="E173" i="1"/>
  <c r="B173" i="1"/>
  <c r="U172" i="1"/>
  <c r="K172" i="1"/>
  <c r="E172" i="1"/>
  <c r="B172" i="1"/>
  <c r="U171" i="1"/>
  <c r="K171" i="1"/>
  <c r="E171" i="1"/>
  <c r="B171" i="1"/>
  <c r="U170" i="1"/>
  <c r="K170" i="1"/>
  <c r="E170" i="1"/>
  <c r="B170" i="1"/>
  <c r="U169" i="1"/>
  <c r="K169" i="1"/>
  <c r="E169" i="1"/>
  <c r="B169" i="1"/>
  <c r="U168" i="1"/>
  <c r="K168" i="1"/>
  <c r="E168" i="1"/>
  <c r="B168" i="1"/>
  <c r="U167" i="1"/>
  <c r="K167" i="1"/>
  <c r="E167" i="1"/>
  <c r="B167" i="1"/>
  <c r="U166" i="1"/>
  <c r="K166" i="1"/>
  <c r="E166" i="1"/>
  <c r="B166" i="1"/>
  <c r="U165" i="1"/>
  <c r="K165" i="1"/>
  <c r="E165" i="1"/>
  <c r="B165" i="1"/>
  <c r="U164" i="1"/>
  <c r="K164" i="1"/>
  <c r="E164" i="1"/>
  <c r="B164" i="1"/>
  <c r="U163" i="1"/>
  <c r="K163" i="1"/>
  <c r="H163" i="1"/>
  <c r="E163" i="1"/>
  <c r="B163" i="1"/>
  <c r="U162" i="1"/>
  <c r="K162" i="1"/>
  <c r="E162" i="1"/>
  <c r="B162" i="1"/>
  <c r="U161" i="1"/>
  <c r="K161" i="1"/>
  <c r="E161" i="1"/>
  <c r="B161" i="1"/>
  <c r="U160" i="1"/>
  <c r="K160" i="1"/>
  <c r="E160" i="1"/>
  <c r="B160" i="1"/>
  <c r="U159" i="1"/>
  <c r="K159" i="1"/>
  <c r="E159" i="1"/>
  <c r="B159" i="1"/>
  <c r="U158" i="1"/>
  <c r="K158" i="1"/>
  <c r="E158" i="1"/>
  <c r="B158" i="1"/>
  <c r="U157" i="1"/>
  <c r="K157" i="1"/>
  <c r="E157" i="1"/>
  <c r="B157" i="1"/>
  <c r="U156" i="1"/>
  <c r="K156" i="1"/>
  <c r="E156" i="1"/>
  <c r="B156" i="1"/>
  <c r="U155" i="1"/>
  <c r="K155" i="1"/>
  <c r="E155" i="1"/>
  <c r="B155" i="1"/>
  <c r="U154" i="1"/>
  <c r="K154" i="1"/>
  <c r="H154" i="1"/>
  <c r="E154" i="1"/>
  <c r="B154" i="1"/>
  <c r="U153" i="1"/>
  <c r="K153" i="1"/>
  <c r="E153" i="1"/>
  <c r="B153" i="1"/>
  <c r="U152" i="1"/>
  <c r="K152" i="1"/>
  <c r="E152" i="1"/>
  <c r="B152" i="1"/>
  <c r="U151" i="1"/>
  <c r="K151" i="1"/>
  <c r="E151" i="1"/>
  <c r="B151" i="1"/>
  <c r="U150" i="1"/>
  <c r="K150" i="1"/>
  <c r="E150" i="1"/>
  <c r="B150" i="1"/>
  <c r="U149" i="1"/>
  <c r="K149" i="1"/>
  <c r="E149" i="1"/>
  <c r="B149" i="1"/>
  <c r="U148" i="1"/>
  <c r="K148" i="1"/>
  <c r="E148" i="1"/>
  <c r="B148" i="1"/>
  <c r="U147" i="1"/>
  <c r="K147" i="1"/>
  <c r="E147" i="1"/>
  <c r="B147" i="1"/>
  <c r="U146" i="1"/>
  <c r="K146" i="1"/>
  <c r="E146" i="1"/>
  <c r="B146" i="1"/>
  <c r="U145" i="1"/>
  <c r="K145" i="1"/>
  <c r="E145" i="1"/>
  <c r="B145" i="1"/>
  <c r="U144" i="1"/>
  <c r="K144" i="1"/>
  <c r="E144" i="1"/>
  <c r="B144" i="1"/>
  <c r="U143" i="1"/>
  <c r="K143" i="1"/>
  <c r="E143" i="1"/>
  <c r="B143" i="1"/>
  <c r="U142" i="1"/>
  <c r="K142" i="1"/>
  <c r="E142" i="1"/>
  <c r="B142" i="1"/>
  <c r="U141" i="1"/>
  <c r="K141" i="1"/>
  <c r="E141" i="1"/>
  <c r="B141" i="1"/>
  <c r="U140" i="1"/>
  <c r="K140" i="1"/>
  <c r="E140" i="1"/>
  <c r="B140" i="1"/>
  <c r="U139" i="1"/>
  <c r="K139" i="1"/>
  <c r="E139" i="1"/>
  <c r="B139" i="1"/>
  <c r="U138" i="1"/>
  <c r="K138" i="1"/>
  <c r="E138" i="1"/>
  <c r="B138" i="1"/>
  <c r="U137" i="1"/>
  <c r="K137" i="1"/>
  <c r="E137" i="1"/>
  <c r="B137" i="1"/>
  <c r="U136" i="1"/>
  <c r="K136" i="1"/>
  <c r="E136" i="1"/>
  <c r="B136" i="1"/>
  <c r="U135" i="1"/>
  <c r="K135" i="1"/>
  <c r="E135" i="1"/>
  <c r="B135" i="1"/>
  <c r="U134" i="1"/>
  <c r="K134" i="1"/>
  <c r="E134" i="1"/>
  <c r="B134" i="1"/>
  <c r="U133" i="1"/>
  <c r="K133" i="1"/>
  <c r="E133" i="1"/>
  <c r="B133" i="1"/>
  <c r="U132" i="1"/>
  <c r="K132" i="1"/>
  <c r="E132" i="1"/>
  <c r="B132" i="1"/>
  <c r="U131" i="1"/>
  <c r="K131" i="1"/>
  <c r="E131" i="1"/>
  <c r="B131" i="1"/>
  <c r="U130" i="1"/>
  <c r="K130" i="1"/>
  <c r="E130" i="1"/>
  <c r="B130" i="1"/>
  <c r="U129" i="1"/>
  <c r="K129" i="1"/>
  <c r="E129" i="1"/>
  <c r="B129" i="1"/>
  <c r="U128" i="1"/>
  <c r="K128" i="1"/>
  <c r="E128" i="1"/>
  <c r="B128" i="1"/>
  <c r="U127" i="1"/>
  <c r="K127" i="1"/>
  <c r="E127" i="1"/>
  <c r="B127" i="1"/>
  <c r="U126" i="1"/>
  <c r="K126" i="1"/>
  <c r="E126" i="1"/>
  <c r="B126" i="1"/>
  <c r="U125" i="1"/>
  <c r="K125" i="1"/>
  <c r="E125" i="1"/>
  <c r="B125" i="1"/>
  <c r="U124" i="1"/>
  <c r="K124" i="1"/>
  <c r="E124" i="1"/>
  <c r="B124" i="1"/>
  <c r="U123" i="1"/>
  <c r="K123" i="1"/>
  <c r="E123" i="1"/>
  <c r="B123" i="1"/>
  <c r="U122" i="1"/>
  <c r="K122" i="1"/>
  <c r="H122" i="1"/>
  <c r="E122" i="1"/>
  <c r="B122" i="1"/>
  <c r="U121" i="1"/>
  <c r="K121" i="1"/>
  <c r="H121" i="1"/>
  <c r="E121" i="1"/>
  <c r="B121" i="1"/>
  <c r="U120" i="1"/>
  <c r="K120" i="1"/>
  <c r="H120" i="1"/>
  <c r="E120" i="1"/>
  <c r="B120" i="1"/>
  <c r="U119" i="1"/>
  <c r="K119" i="1"/>
  <c r="E119" i="1"/>
  <c r="B119" i="1"/>
  <c r="U118" i="1"/>
  <c r="K118" i="1"/>
  <c r="E118" i="1"/>
  <c r="B118" i="1"/>
  <c r="U117" i="1"/>
  <c r="K117" i="1"/>
  <c r="E117" i="1"/>
  <c r="B117" i="1"/>
  <c r="U116" i="1"/>
  <c r="K116" i="1"/>
  <c r="E116" i="1"/>
  <c r="B116" i="1"/>
  <c r="U115" i="1"/>
  <c r="K115" i="1"/>
  <c r="E115" i="1"/>
  <c r="B115" i="1"/>
  <c r="U114" i="1"/>
  <c r="K114" i="1"/>
  <c r="H114" i="1"/>
  <c r="E114" i="1"/>
  <c r="B114" i="1"/>
  <c r="U113" i="1"/>
  <c r="K113" i="1"/>
  <c r="H113" i="1"/>
  <c r="E113" i="1"/>
  <c r="B113" i="1"/>
  <c r="U112" i="1"/>
  <c r="K112" i="1"/>
  <c r="E112" i="1"/>
  <c r="B112" i="1"/>
  <c r="U111" i="1"/>
  <c r="K111" i="1"/>
  <c r="E111" i="1"/>
  <c r="B111" i="1"/>
  <c r="U110" i="1"/>
  <c r="K110" i="1"/>
  <c r="E110" i="1"/>
  <c r="B110" i="1"/>
  <c r="U109" i="1"/>
  <c r="K109" i="1"/>
  <c r="E109" i="1"/>
  <c r="B109" i="1"/>
  <c r="U108" i="1"/>
  <c r="K108" i="1"/>
  <c r="E108" i="1"/>
  <c r="B108" i="1"/>
  <c r="U107" i="1"/>
  <c r="K107" i="1"/>
  <c r="H107" i="1"/>
  <c r="E107" i="1"/>
  <c r="B107" i="1"/>
  <c r="U106" i="1"/>
  <c r="K106" i="1"/>
  <c r="E106" i="1"/>
  <c r="B106" i="1"/>
  <c r="U105" i="1"/>
  <c r="K105" i="1"/>
  <c r="E105" i="1"/>
  <c r="B105" i="1"/>
  <c r="U104" i="1"/>
  <c r="K104" i="1"/>
  <c r="H104" i="1"/>
  <c r="E104" i="1"/>
  <c r="B104" i="1"/>
  <c r="U103" i="1"/>
  <c r="K103" i="1"/>
  <c r="H103" i="1"/>
  <c r="E103" i="1"/>
  <c r="B103" i="1"/>
  <c r="U102" i="1"/>
  <c r="K102" i="1"/>
  <c r="E102" i="1"/>
  <c r="B102" i="1"/>
  <c r="U101" i="1"/>
  <c r="K101" i="1"/>
  <c r="E101" i="1"/>
  <c r="B101" i="1"/>
  <c r="U100" i="1"/>
  <c r="K100" i="1"/>
  <c r="E100" i="1"/>
  <c r="B100" i="1"/>
  <c r="U99" i="1"/>
  <c r="K99" i="1"/>
  <c r="E99" i="1"/>
  <c r="B99" i="1"/>
  <c r="U98" i="1"/>
  <c r="K98" i="1"/>
  <c r="E98" i="1"/>
  <c r="B98" i="1"/>
  <c r="U97" i="1"/>
  <c r="K97" i="1"/>
  <c r="E97" i="1"/>
  <c r="B97" i="1"/>
  <c r="U96" i="1"/>
  <c r="K96" i="1"/>
  <c r="E96" i="1"/>
  <c r="B96" i="1"/>
  <c r="U95" i="1"/>
  <c r="K95" i="1"/>
  <c r="E95" i="1"/>
  <c r="B95" i="1"/>
  <c r="U94" i="1"/>
  <c r="K94" i="1"/>
  <c r="E94" i="1"/>
  <c r="B94" i="1"/>
  <c r="U93" i="1"/>
  <c r="K93" i="1"/>
  <c r="E93" i="1"/>
  <c r="B93" i="1"/>
  <c r="U92" i="1"/>
  <c r="K92" i="1"/>
  <c r="E92" i="1"/>
  <c r="B92" i="1"/>
  <c r="U91" i="1"/>
  <c r="K91" i="1"/>
  <c r="E91" i="1"/>
  <c r="B91" i="1"/>
  <c r="U90" i="1"/>
  <c r="K90" i="1"/>
  <c r="H90" i="1"/>
  <c r="E90" i="1"/>
  <c r="B90" i="1"/>
  <c r="U89" i="1"/>
  <c r="K89" i="1"/>
  <c r="E89" i="1"/>
  <c r="B89" i="1"/>
  <c r="U88" i="1"/>
  <c r="K88" i="1"/>
  <c r="E88" i="1"/>
  <c r="B88" i="1"/>
  <c r="U87" i="1"/>
  <c r="K87" i="1"/>
  <c r="E87" i="1"/>
  <c r="B87" i="1"/>
  <c r="U86" i="1"/>
  <c r="K86" i="1"/>
  <c r="E86" i="1"/>
  <c r="B86" i="1"/>
  <c r="U85" i="1"/>
  <c r="K85" i="1"/>
  <c r="E85" i="1"/>
  <c r="B85" i="1"/>
  <c r="U84" i="1"/>
  <c r="K84" i="1"/>
  <c r="E84" i="1"/>
  <c r="B84" i="1"/>
  <c r="U83" i="1"/>
  <c r="K83" i="1"/>
  <c r="E83" i="1"/>
  <c r="B83" i="1"/>
  <c r="U82" i="1"/>
  <c r="K82" i="1"/>
  <c r="E82" i="1"/>
  <c r="B82" i="1"/>
  <c r="U81" i="1"/>
  <c r="K81" i="1"/>
  <c r="E81" i="1"/>
  <c r="B81" i="1"/>
  <c r="U80" i="1"/>
  <c r="K80" i="1"/>
  <c r="E80" i="1"/>
  <c r="B80" i="1"/>
  <c r="U79" i="1"/>
  <c r="K79" i="1"/>
  <c r="E79" i="1"/>
  <c r="B79" i="1"/>
  <c r="U78" i="1"/>
  <c r="K78" i="1"/>
  <c r="E78" i="1"/>
  <c r="B78" i="1"/>
  <c r="U77" i="1"/>
  <c r="K77" i="1"/>
  <c r="E77" i="1"/>
  <c r="B77" i="1"/>
  <c r="U76" i="1"/>
  <c r="K76" i="1"/>
  <c r="E76" i="1"/>
  <c r="B76" i="1"/>
  <c r="U75" i="1"/>
  <c r="K75" i="1"/>
  <c r="E75" i="1"/>
  <c r="B75" i="1"/>
  <c r="U74" i="1"/>
  <c r="K74" i="1"/>
  <c r="E74" i="1"/>
  <c r="B74" i="1"/>
  <c r="U73" i="1"/>
  <c r="K73" i="1"/>
  <c r="E73" i="1"/>
  <c r="B73" i="1"/>
  <c r="U72" i="1"/>
  <c r="K72" i="1"/>
  <c r="E72" i="1"/>
  <c r="B72" i="1"/>
  <c r="U71" i="1"/>
  <c r="K71" i="1"/>
  <c r="E71" i="1"/>
  <c r="B71" i="1"/>
  <c r="U70" i="1"/>
  <c r="K70" i="1"/>
  <c r="E70" i="1"/>
  <c r="B70" i="1"/>
  <c r="U69" i="1"/>
  <c r="K69" i="1"/>
  <c r="E69" i="1"/>
  <c r="B69" i="1"/>
  <c r="U68" i="1"/>
  <c r="K68" i="1"/>
  <c r="E68" i="1"/>
  <c r="B68" i="1"/>
  <c r="U67" i="1"/>
  <c r="K67" i="1"/>
  <c r="E67" i="1"/>
  <c r="B67" i="1"/>
  <c r="U66" i="1"/>
  <c r="K66" i="1"/>
  <c r="E66" i="1"/>
  <c r="B66" i="1"/>
  <c r="U65" i="1"/>
  <c r="K65" i="1"/>
  <c r="E65" i="1"/>
  <c r="B65" i="1"/>
  <c r="U64" i="1"/>
  <c r="K64" i="1"/>
  <c r="E64" i="1"/>
  <c r="B64" i="1"/>
  <c r="U63" i="1"/>
  <c r="K63" i="1"/>
  <c r="E63" i="1"/>
  <c r="B63" i="1"/>
  <c r="U62" i="1"/>
  <c r="K62" i="1"/>
  <c r="E62" i="1"/>
  <c r="B62" i="1"/>
  <c r="U61" i="1"/>
  <c r="K61" i="1"/>
  <c r="E61" i="1"/>
  <c r="B61" i="1"/>
  <c r="U60" i="1"/>
  <c r="K60" i="1"/>
  <c r="E60" i="1"/>
  <c r="B60" i="1"/>
  <c r="U59" i="1"/>
  <c r="K59" i="1"/>
  <c r="E59" i="1"/>
  <c r="B59" i="1"/>
  <c r="U58" i="1"/>
  <c r="K58" i="1"/>
  <c r="E58" i="1"/>
  <c r="B58" i="1"/>
  <c r="U57" i="1"/>
  <c r="K57" i="1"/>
  <c r="E57" i="1"/>
  <c r="B57" i="1"/>
  <c r="U56" i="1"/>
  <c r="K56" i="1"/>
  <c r="E56" i="1"/>
  <c r="B56" i="1"/>
  <c r="U55" i="1"/>
  <c r="K55" i="1"/>
  <c r="E55" i="1"/>
  <c r="B55" i="1"/>
  <c r="U54" i="1"/>
  <c r="K54" i="1"/>
  <c r="E54" i="1"/>
  <c r="B54" i="1"/>
  <c r="U53" i="1"/>
  <c r="K53" i="1"/>
  <c r="E53" i="1"/>
  <c r="B53" i="1"/>
  <c r="U52" i="1"/>
  <c r="K52" i="1"/>
  <c r="E52" i="1"/>
  <c r="B52" i="1"/>
  <c r="U51" i="1"/>
  <c r="K51" i="1"/>
  <c r="E51" i="1"/>
  <c r="B51" i="1"/>
  <c r="U50" i="1"/>
  <c r="K50" i="1"/>
  <c r="H50" i="1"/>
  <c r="E50" i="1"/>
  <c r="B50" i="1"/>
  <c r="U49" i="1"/>
  <c r="K49" i="1"/>
  <c r="E49" i="1"/>
  <c r="B49" i="1"/>
  <c r="U48" i="1"/>
  <c r="K48" i="1"/>
  <c r="E48" i="1"/>
  <c r="B48" i="1"/>
  <c r="U47" i="1"/>
  <c r="K47" i="1"/>
  <c r="H47" i="1"/>
  <c r="E47" i="1"/>
  <c r="B47" i="1"/>
  <c r="U46" i="1"/>
  <c r="K46" i="1"/>
  <c r="E46" i="1"/>
  <c r="B46" i="1"/>
  <c r="U45" i="1"/>
  <c r="K45" i="1"/>
  <c r="E45" i="1"/>
  <c r="B45" i="1"/>
  <c r="U44" i="1"/>
  <c r="K44" i="1"/>
  <c r="E44" i="1"/>
  <c r="B44" i="1"/>
  <c r="U43" i="1"/>
  <c r="K43" i="1"/>
  <c r="E43" i="1"/>
  <c r="B43" i="1"/>
  <c r="U42" i="1"/>
  <c r="K42" i="1"/>
  <c r="E42" i="1"/>
  <c r="B42" i="1"/>
  <c r="U41" i="1"/>
  <c r="K41" i="1"/>
  <c r="E41" i="1"/>
  <c r="B41" i="1"/>
  <c r="U40" i="1"/>
  <c r="K40" i="1"/>
  <c r="E40" i="1"/>
  <c r="B40" i="1"/>
  <c r="U39" i="1"/>
  <c r="K39" i="1"/>
  <c r="E39" i="1"/>
  <c r="B39" i="1"/>
  <c r="U38" i="1"/>
  <c r="K38" i="1"/>
  <c r="E38" i="1"/>
  <c r="B38" i="1"/>
  <c r="U37" i="1"/>
  <c r="K37" i="1"/>
  <c r="E37" i="1"/>
  <c r="B37" i="1"/>
  <c r="U36" i="1"/>
  <c r="K36" i="1"/>
  <c r="E36" i="1"/>
  <c r="B36" i="1"/>
  <c r="U35" i="1"/>
  <c r="K35" i="1"/>
  <c r="E35" i="1"/>
  <c r="B35" i="1"/>
  <c r="U34" i="1"/>
  <c r="K34" i="1"/>
  <c r="H34" i="1"/>
  <c r="E34" i="1"/>
  <c r="B34" i="1"/>
  <c r="U33" i="1"/>
  <c r="K33" i="1"/>
  <c r="E33" i="1"/>
  <c r="B33" i="1"/>
  <c r="U32" i="1"/>
  <c r="K32" i="1"/>
  <c r="E32" i="1"/>
  <c r="B32" i="1"/>
  <c r="U31" i="1"/>
  <c r="K31" i="1"/>
  <c r="E31" i="1"/>
  <c r="B31" i="1"/>
  <c r="U30" i="1"/>
  <c r="K30" i="1"/>
  <c r="E30" i="1"/>
  <c r="B30" i="1"/>
  <c r="U29" i="1"/>
  <c r="K29" i="1"/>
  <c r="E29" i="1"/>
  <c r="B29" i="1"/>
  <c r="U28" i="1"/>
  <c r="K28" i="1"/>
  <c r="E28" i="1"/>
  <c r="B28" i="1"/>
  <c r="U27" i="1"/>
  <c r="K27" i="1"/>
  <c r="E27" i="1"/>
  <c r="B27" i="1"/>
  <c r="U26" i="1"/>
  <c r="K26" i="1"/>
  <c r="E26" i="1"/>
  <c r="B26" i="1"/>
  <c r="U25" i="1"/>
  <c r="K25" i="1"/>
  <c r="E25" i="1"/>
  <c r="B25" i="1"/>
  <c r="U24" i="1"/>
  <c r="K24" i="1"/>
  <c r="E24" i="1"/>
  <c r="B24" i="1"/>
  <c r="U23" i="1"/>
  <c r="K23" i="1"/>
  <c r="H23" i="1"/>
  <c r="E23" i="1"/>
  <c r="B23" i="1"/>
  <c r="U22" i="1"/>
  <c r="K22" i="1"/>
  <c r="E22" i="1"/>
  <c r="B22" i="1"/>
  <c r="U21" i="1"/>
  <c r="K21" i="1"/>
  <c r="E21" i="1"/>
  <c r="B21" i="1"/>
  <c r="U20" i="1"/>
  <c r="K20" i="1"/>
  <c r="E20" i="1"/>
  <c r="B20" i="1"/>
  <c r="U19" i="1"/>
  <c r="K19" i="1"/>
  <c r="E19" i="1"/>
  <c r="B19" i="1"/>
  <c r="U18" i="1"/>
  <c r="K18" i="1"/>
  <c r="H18" i="1"/>
  <c r="E18" i="1"/>
  <c r="B18" i="1"/>
  <c r="U17" i="1"/>
  <c r="K17" i="1"/>
  <c r="E17" i="1"/>
  <c r="B17" i="1"/>
  <c r="U16" i="1"/>
  <c r="K16" i="1"/>
  <c r="E16" i="1"/>
  <c r="B16" i="1"/>
  <c r="U15" i="1"/>
  <c r="K15" i="1"/>
  <c r="H15" i="1"/>
  <c r="E15" i="1"/>
  <c r="B15" i="1"/>
  <c r="U14" i="1"/>
  <c r="K14" i="1"/>
  <c r="E14" i="1"/>
  <c r="B14" i="1"/>
  <c r="U13" i="1"/>
  <c r="K13" i="1"/>
  <c r="E13" i="1"/>
  <c r="B13" i="1"/>
  <c r="U12" i="1"/>
  <c r="K12" i="1"/>
  <c r="E12" i="1"/>
  <c r="B12" i="1"/>
  <c r="U11" i="1"/>
  <c r="K11" i="1"/>
  <c r="E11" i="1"/>
  <c r="B11" i="1"/>
  <c r="U10" i="1"/>
  <c r="K10" i="1"/>
  <c r="E10" i="1"/>
  <c r="B10" i="1"/>
  <c r="U9" i="1"/>
  <c r="K9" i="1"/>
  <c r="E9" i="1"/>
  <c r="B9" i="1"/>
  <c r="U8" i="1"/>
  <c r="K8" i="1"/>
  <c r="E8" i="1"/>
  <c r="B8" i="1"/>
  <c r="U7" i="1"/>
  <c r="K7" i="1"/>
  <c r="E7" i="1"/>
  <c r="B7" i="1"/>
  <c r="U6" i="1"/>
  <c r="K6" i="1"/>
  <c r="E6" i="1"/>
  <c r="B6" i="1"/>
  <c r="U5" i="1"/>
  <c r="K5" i="1"/>
  <c r="E5" i="1"/>
  <c r="B5" i="1"/>
  <c r="U4" i="1"/>
  <c r="K4" i="1"/>
  <c r="E4" i="1"/>
  <c r="B4" i="1"/>
  <c r="U3" i="1"/>
  <c r="K3" i="1"/>
  <c r="E3" i="1"/>
  <c r="B3" i="1"/>
</calcChain>
</file>

<file path=xl/sharedStrings.xml><?xml version="1.0" encoding="utf-8"?>
<sst xmlns="http://schemas.openxmlformats.org/spreadsheetml/2006/main" count="3879" uniqueCount="2512">
  <si>
    <t>Twitter Query: #iconsiam -filter:retweets -filter:replies</t>
  </si>
  <si>
    <t>User Details</t>
  </si>
  <si>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</si>
  <si>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</si>
  <si>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</si>
  <si>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</si>
  <si>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</si>
  <si>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</si>
  <si>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</si>
  <si>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</si>
  <si>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</si>
  <si>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</si>
  <si>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</si>
  <si>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</si>
  <si>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</si>
  <si>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</si>
  <si>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</si>
  <si>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</si>
  <si>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</si>
  <si>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</si>
  <si>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</si>
  <si>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</si>
  <si>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KENZ</t>
  </si>
  <si>
    <t>ICONSIAM 📍✨👨🏻 #iconsiam #bangkok @ ICONSIAM</t>
  </si>
  <si>
    <t>https://www.instagram.com/p/BrIlOHNFfBX/?utm_source=ig_twitter_share&amp;igshid=1thnhvs2d2i4h</t>
  </si>
  <si>
    <t>ÜT: 13.786326,100.564102</t>
  </si>
  <si>
    <t>a simple guy who is addicted to fashion, cars, music and art.</t>
  </si>
  <si>
    <t>http://www.facebook.com/jamie.redknapp</t>
  </si>
  <si>
    <t>แอค อ หาฟตบ.สเตทรูจ้าDMมาที</t>
  </si>
  <si>
    <t>181207 #ConversationThailand boys @ #ICONSIAM #เกรทสพล #มาร์คเป็นลูกชิ้น #taechayapat #กังเป็นหมี</t>
  </si>
  <si>
    <t>https://pbs.twimg.com/media/Dt6HD7VUUAE3LZb.jpg</t>
  </si>
  <si>
    <t>개조심ㅣรับแปลเกาหลี →DM</t>
  </si>
  <si>
    <t>https://twitter.com/onanishere</t>
  </si>
  <si>
    <t>《☆ㅇaYiRaTtaPㅇ☆》</t>
  </si>
  <si>
    <t>วันนี้ไปดูหอแต๋วแตกที่ไอค่อนสยาม คือแบบทับใจ เป็นโรงหนังที่สวย ดูหะรูหะรามากก ที่สำคัญตอนนี้มีโปรลด 50% อยู่นาจา #imax #ICONSIAM</t>
  </si>
  <si>
    <t>https://pbs.twimg.com/media/Dt6GwIgVsAEhK5Z.jpg</t>
  </si>
  <si>
    <t>THAILAND</t>
  </si>
  <si>
    <t>태국팬 ,,,, 한국어 좀 알아 ^^ ♡♥♡♥ #DB5K #5HINee #EXO12 #Rookies #NCT #WWCT #KLSH #YM #DH #JBJ #PD101 #theunit #UNB #แฝด</t>
  </si>
  <si>
    <t>Galaxy_KhunNote</t>
  </si>
  <si>
    <t>ใครไม่จิ้น เราจิ้น #iconsiam #iconcineconic #Thanks #like4likes #followtofollow #Instagram #Galaxy_KhunNote</t>
  </si>
  <si>
    <t>https://www.instagram.com/p/BrIf2Y0nube/?utm_source=ig_twitter_share&amp;igshid=az88q13im4aj</t>
  </si>
  <si>
    <t>Bangkok</t>
  </si>
  <si>
    <t>Like Dance,Like freedom,Like friends, Like him,Like peace</t>
  </si>
  <si>
    <t>https://twitter.com/KhunNote_O3O</t>
  </si>
  <si>
    <t>plesss '</t>
  </si>
  <si>
    <t>ของกินข้างล่างที่ #IconSiam คือดีมากกกกก โซนที่เป็นตลาดน้ำอะ อร่อยทุกอย่างเลย แต่ราคาจะเริ่มที่ 50 บาท คุ้ม!! บอกได้แค่นี้ 50 ก็กิน เพราะอร่อยจริงทุกอย่าง เหมือนคัดสรรของดีมาแล้วอะ 🥇</t>
  </si>
  <si>
    <t>THAILAND - Klear - Boy Pakron - Seanjindashot - Pahpransirima - DIVICO ❤ Martin**</t>
  </si>
  <si>
    <t>da face of thailand</t>
  </si>
  <si>
    <t>พรุ่งนี้เดินจากเซนทรัลปิ่นเกล้า ไป icon siam ยังไงดีคะ ใครรู้ช่วยบอกหน่อยค่าาา ถ้าเลี่ยงเส้นทางปิดถนนจะดีมากเลยค่ะ #ICONSIAM #TheFaceMenThailand2</t>
  </si>
  <si>
    <t>okayokayokay</t>
  </si>
  <si>
    <t>รีวิว #iconsiam แบบเร็วๆคือ โดนยามชักสีหน้าใส่เพราะถามทาง คนในที่จอดรถขับรถแบบไม่สนใจลูกศรแถมไล่คนที่ขับตามลูกศร</t>
  </si>
  <si>
    <t>BKK, Thailand</t>
  </si>
  <si>
    <t>trying my best to stay positive</t>
  </si>
  <si>
    <t>จจหวีดอิมจินอาแรงมาก</t>
  </si>
  <si>
    <t>#Nespresso What else? ร้านเนสเปรสโซที่ #ICONSIAM พนักงานบริการดีมาก ให้ความรู้เรื่องเครื่องทำกาแฟ แคปซูลกาแฟ และแนะนำเรื่องกาแฟได้อย่างใส่ใจลูกค้ามากอะ มีให้ชิมกาแฟฟรีด้วย บริการดี ประทับใจ packaging แคปซูลสวยค่ะ ชอบ น่าจะทำผลิตภัณฑ์กาแฟอัดเม็ดหรือช็อกโกแลตใส่ในแคปซูลขายด้วย 😉</t>
  </si>
  <si>
    <t>https://pbs.twimg.com/media/Dt55dx0UwAAEcUU.jpg</t>
  </si>
  <si>
    <t>ARTS CU#81, CU Chorus Alto#41, TYC Alto1, love Jessica, YoonSic, SNSD, Chelsea, The Face Thailand, #SofiaBoutella #GalGadot #DuaLipa💋#NANA #Irene</t>
  </si>
  <si>
    <t>Palin Suwannasri</t>
  </si>
  <si>
    <t>รถติดอยู่ในชั้นที่จอดรถมา 20+นาทีแล้วว #ICONSIAM</t>
  </si>
  <si>
    <t>Thailand</t>
  </si>
  <si>
    <t>A little fanclub of Hello!Project, especially Berryz Koubou. http://muzume.bloggang.com</t>
  </si>
  <si>
    <t>http://www.facebook.com/palin289</t>
  </si>
  <si>
    <t>หน่องนัท</t>
  </si>
  <si>
    <t>มาดูเจ้แต๋ว คนเดียววว 💕😁 #หอแต๋วแตกแหกต่อไม่รอแล้วนะ #ICONCINECONIC #ICONSIAM</t>
  </si>
  <si>
    <t>https://pbs.twimg.com/media/Dt510JvVsAA9k37.jpg</t>
  </si>
  <si>
    <t>All about : GG : LEEJONGSUK : SEOKANGJOON : HONGJONGHYUN : PARKBOGUM : BM KARD : CHA EUNWOO</t>
  </si>
  <si>
    <t>https://www.facebook.com/knatt.deeper</t>
  </si>
  <si>
    <t>เติร์กชนครูหนุ่มขายรูป | Turk Chonnakun 🎄</t>
  </si>
  <si>
    <t>น้ำพุ #ICONSIAM ใหญ่มากและสวยดี แต่อยากให้ยิงเรื่องราวของประเทศไทยลงไปบนน้ำพุเพิ่มเติม คนเยอะมากถึงขึ้นมาถ่ายข้างบน</t>
  </si>
  <si>
    <t>pic.twitter.com/pe2RFn16Wy</t>
  </si>
  <si>
    <t>Bangkok , Thailand</t>
  </si>
  <si>
    <t>Teacher Writer Photographer , KU71, IG : trkchon อดีตนักวิชาการศึกษา ปัจจุบันเป็นครูหนุ่มสูง 188 ที่ยามว่างเป็นผู้บริหารพอร์ต Shutterstock ของเขาที่มีรูปน้อยนิด</t>
  </si>
  <si>
    <t>http://www.shutterstock.com/g/trkbakerstudio</t>
  </si>
  <si>
    <t>#iconsiam มีบันไดเลื่อนกี่อัน</t>
  </si>
  <si>
    <t>♡ p a n g ♡</t>
  </si>
  <si>
    <t>#iconsiam #tb ⭐️ @ Icon Siam ไอคอนสยาม</t>
  </si>
  <si>
    <t>https://www.instagram.com/p/BrIR-cbgorI/?utm_source=ig_twitter_share&amp;igshid=1tm2emlwkq3z3</t>
  </si>
  <si>
    <t>Korat|Thailand</t>
  </si>
  <si>
    <t>1992 A November girl A Dentist A Coffee addict A Dog lover unexpected. 🌈</t>
  </si>
  <si>
    <t>http://www.facebook.com/ppanggs/</t>
  </si>
  <si>
    <t>lee lee ข้าวสาร.//🌵</t>
  </si>
  <si>
    <t>คนนี้ใครหรอคะ บอกบุญทีค่ะ ฮือ น่ารักมากก #iconsiam #thefacementhailand2</t>
  </si>
  <si>
    <t>https://pbs.twimg.com/media/Dt5iOX2VsAkWZSh.jpg</t>
  </si>
  <si>
    <t>จ.เชียงใหม่, ประเทศไทย</t>
  </si>
  <si>
    <t>[suk.//👑] อซทซ. อซอ. ลว. อ. วนบ.//รักม้าค รักม้าคมาก รักมากๆๆๆ // ;-;</t>
  </si>
  <si>
    <t>YimIsSmilez</t>
  </si>
  <si>
    <t>พี่นิว😊 &amp; น้องยิม😁 7/12/2561 ณ ไอคอนสยาม @aloneww @mynameis_yim #aloneww #Mynameis_yim #ICONCINECONIC #ICONSIAM #TheIconicNightParty #KnightTroopThailand #YimIsSmilez</t>
  </si>
  <si>
    <t>https://pbs.twimg.com/media/Dt5eKHoU8AEgW70.jpg</t>
  </si>
  <si>
    <t>Support IG&amp;TWITTER:@mynameis_yim. ยิม ปริญญากรณ์ ขันสวะ ♥Knighttroop Thailand. *Do not edit photo &amp; Please take out with full credit*3</t>
  </si>
  <si>
    <t>แกะน้อยของพ่อ~</t>
  </si>
  <si>
    <t>Check in แพร้บ --- #iconsiam @ ICONSIAM</t>
  </si>
  <si>
    <t>https://www.instagram.com/p/BrII4aUgDrQ/?utm_source=ig_twitter_share&amp;igshid=pxrxoxiqzb5z</t>
  </si>
  <si>
    <t>In Christ alone...</t>
  </si>
  <si>
    <t>I can do all things through him who strengthens me.', - Philippians 4:13 รับวาดรูปเหมือน/การ์ตูน Line: mew_gong . I draw what I like.</t>
  </si>
  <si>
    <t>http://Instagram.com/mewki_mimi</t>
  </si>
  <si>
    <t>WhatTheFilmWTF</t>
  </si>
  <si>
    <t>#TheFaceMenThailand2 #IconSiam ทุกคนซ้อมกันอย่างจริงจังมากๆ ขอเอาใจช่วย top 4 นะ ปล.เราโอชิ เรียวตะ #Kim #Poppy #Luis #Ryota</t>
  </si>
  <si>
    <t>pic.twitter.com/Rhq0xoIxRL</t>
  </si>
  <si>
    <t>Bangkok, Thailand</t>
  </si>
  <si>
    <t>Review สนุกๆ หนังแปลกๆ ลองเข้ามาอ่านที่เพจ WhatTheFilmWTF ดูสิ แล้วจะติดใจ</t>
  </si>
  <si>
    <t>https://www.facebook.com/WhatTheFilmWTF</t>
  </si>
  <si>
    <t>Mangporrr 🎀</t>
  </si>
  <si>
    <t>ไม่ได้บอกรักบ่อยๆ แต่ไม่ได้รักน้อยลงไปเลยน้าาาา @vittawinbest #bestvittawin #หวานของเบส #iconcineconic #iconsiam</t>
  </si>
  <si>
    <t>https://pbs.twimg.com/media/Dt5PVYsV4AEbmDv.jpg</t>
  </si>
  <si>
    <t>นักวิชาการป่าไม้ที่รักภูเขาและทะเล🎈KU69 💚 FF75 🌳</t>
  </si>
  <si>
    <t>Major Group</t>
  </si>
  <si>
    <t>บัตรนี้มีทั้งชื่อหนังและโลโก้โรงฯ ใครไป #ICONCINECONIC มาแล้วมาอวดตั๋วหนังกันหน่อยว่าไปดูเรื่องอะไรมา วันนี้พบกับโรงภาพยนตร์สุดล้ำย่านฝั่งธนฯ ที่ ชั้น 6 #ICONSIAM</t>
  </si>
  <si>
    <t>https://pbs.twimg.com/media/Dt5PI9lVYAA8jCC.jpg</t>
  </si>
  <si>
    <t>✅</t>
  </si>
  <si>
    <t>SHARING THE WORLD'S BEST ENTERTAINMENT DREAMS ร่วมสร้างฝันบันเทิงระดับโลก</t>
  </si>
  <si>
    <t>http://www.majorcineplex.com</t>
  </si>
  <si>
    <t>LeenamFanclub</t>
  </si>
  <si>
    <t>Exclusive Content EP.1 - True Digital Infrastructure เมื่อสองพี่น้อง ตี๋ น้ำ ตะลุย ICONSIAM เรื่องราวสนุกๆจึงเกิดขึ้น และ พบกับความพิเศษใน ICONSIAM ที่ลูกค้าทรูไม่ควรพลาด!! 👉🏻  #TrueIcon #ICONSIAM #truedigitaloflife #Leenam</t>
  </si>
  <si>
    <t>https://www.facebook.com/1773554449533471/posts/2175126182709627/</t>
  </si>
  <si>
    <t>https://pbs.twimg.com/media/Dt5LxoDU4AAUp8u.jpg</t>
  </si>
  <si>
    <t>Facebook,Instagram : LeenamFanclub / Weibo,Youtube : Leenam Fanclub ติดต่องาน น้ำ กัญญ์กุลณัช 0926282422</t>
  </si>
  <si>
    <t>http://www.NamKankulnut.com</t>
  </si>
  <si>
    <t>K⃞U⃞R⃞O⃞Z⃞A⃞W⃞A⃞⚉I⃞</t>
  </si>
  <si>
    <t>หวานอมเปรี้ยว 😊😊😊 #brix #iconsiam @ ICONSIAM</t>
  </si>
  <si>
    <t>https://www.instagram.com/p/BrIB3OMFkN7SCHwU2xsRMIHRRpbZrm1pgXKOVI0/?utm_source=ig_twitter_share&amp;igshid=1483o25ja4ouj</t>
  </si>
  <si>
    <t>I'm holding on. Why is everything so heavy?</t>
  </si>
  <si>
    <t>ที่ไอค่อนสยามตอนนี้ คนใส่เสื้อกล้ามกับเฮดโฟนสีขาวคือใครหรอคะ น่ารักมากกก #thefacementhailand2 #iconsiam</t>
  </si>
  <si>
    <t>best-Cc</t>
  </si>
  <si>
    <t>抱抱👶 @vittawinbest #bestvittawin #หวานของเบส #theiconicnightparty #iconcineconic #iconsiam</t>
  </si>
  <si>
    <t>https://pbs.twimg.com/media/Dt5F0DtU4AASK3q.jpg</t>
  </si>
  <si>
    <t>Marksiwat🤞🏻🖤BestVv 🖤🤞🏻 chinese fan🤞🏻🖤</t>
  </si>
  <si>
    <t>Newszaa!!</t>
  </si>
  <si>
    <t>사랑해요 💓💘💗 #mynameis_yim #cottoncandyim #YimIsSmilez #KnighttroopThailand #ICONCINECONIC #ICONSIAM</t>
  </si>
  <si>
    <t>https://pbs.twimg.com/media/Dt5ESuIU8AA_1GV.jpg</t>
  </si>
  <si>
    <t>ดีใจที่ได้พบเทอ 💓💘💗 Support @mynameis_yim @Saint_sup 🏦 Bank of Ayudhya 🏦กรุงศรี เรื่องเงินเรื่องง่าย ℹ️</t>
  </si>
  <si>
    <t>サノー</t>
  </si>
  <si>
    <t>BNK48 @(ICONSIAM 2018.11.09).ts #BNK48 #ICONSIAM 🌁  🌁</t>
  </si>
  <si>
    <t>https://mega.nz/#!lh9D3YpI!wPx_vLGzyvArpBdFCnbxLB5IIxF8CAxf2OBXal3wERw</t>
  </si>
  <si>
    <t>https://pbs.twimg.com/media/Dt5CjCmVAAANAjI.jpg</t>
  </si>
  <si>
    <t>📺💾 REC TV (Thailand) ไฟล์จะเป็น .TS ความชัดขึ้นอยู่กับเป็นช่องSDหรือHD 🐝🍑</t>
  </si>
  <si>
    <t>\O-O/</t>
  </si>
  <si>
    <t>ไฮไลท์ตัวเองดีมั้ย จะได้สำคัญ ✍ #Bangkok #Thailand #illumination #moment #memories #relaxtime #goodtime #life #iconsiam</t>
  </si>
  <si>
    <t>https://pbs.twimg.com/media/Dt5B1JDU0AEah7r.jpg</t>
  </si>
  <si>
    <t>คนธรรมดา คนหนึ่ง... ทวิตมีไว้บ่นและติ่ง ☺</t>
  </si>
  <si>
    <t>Asisten Liburan</t>
  </si>
  <si>
    <t>Destinasi shopping &amp; kuliner &amp;amp; selfie terbaru di tepi sungai Chao Phraya Bangkok #sewamobilbangkok #wisatabangkok #wisatathailand #iconsiam</t>
  </si>
  <si>
    <t>https://www.facebook.com/480784055411888/posts/1246949412128678/
https://www.facebook.com/302079496518626/posts/2119571594769398/</t>
  </si>
  <si>
    <t>bandung</t>
  </si>
  <si>
    <t>trip planner Thailand &amp; Singapore, booking E-ticket, Sewa Mobil, DLL. info : WA only +6282120523643 http://asistenliburan.wordpress.com http://liburanphuket.wordpress.com</t>
  </si>
  <si>
    <t>http://www.asistenliburan.com</t>
  </si>
  <si>
    <t>♔ Margie ♔</t>
  </si>
  <si>
    <t>#margie_rasri #margieworld #dior #iconsiam #07122018</t>
  </si>
  <si>
    <t>https://pbs.twimg.com/media/Dt4-sV2UwAA7DFl.jpg</t>
  </si>
  <si>
    <t>[#ไม่ใช่ตัวจริง] Support #margie_rasri | 📌 ติดตาม ▶ #ป๊อกกี้OnTheRuntheReality #HappyMealbyป๊อกกี้ #Q&amp;Aถามตอบกับป๊อกกี้ #ป๊อกกี้OUTTAKE |</t>
  </si>
  <si>
    <t>https://www.instagram.com/margie_rasri/</t>
  </si>
  <si>
    <t>#margie_rasri #pokmindset #margieworld #dior #iconsiam #07122018</t>
  </si>
  <si>
    <t>https://pbs.twimg.com/media/Dt4-iRwU4AIUdjx.jpg</t>
  </si>
  <si>
    <t>Sirtou</t>
  </si>
  <si>
    <t>#KaimookBNK48 #BNK48 #ICONCINECONIC #ICONSIAM #เพลงกิ้น48 #SongforKaimook</t>
  </si>
  <si>
    <t>https://pbs.twimg.com/media/Dt4-XHDUcAAr5HV.jpg</t>
  </si>
  <si>
    <t>https://writer.dek-d.com/dek-d/writer/view.php?id=1538903</t>
  </si>
  <si>
    <t>หนุ่มมกโพ นั้นโก้จิงจิง</t>
  </si>
  <si>
    <t>อะ เจอผู้อีกแล้ววว เจอบ่อยกว่าหลัวอีก #thefacementhailandseason2 #ICONSIAM</t>
  </si>
  <si>
    <t>pic.twitter.com/WdwYALIm0J</t>
  </si>
  <si>
    <t>𝐆𝐎𝐓𝟕 💚好事多磨。🐥 𝐈’𝐦 𝐭𝐨𝐭𝐚𝐥𝐥𝐲 𝐝𝐞𝐯𝐨𝐭𝐞𝐝 𝐭𝐨 𝐲𝐨𝐮.</t>
  </si>
  <si>
    <t>Ningnong</t>
  </si>
  <si>
    <t>#iconsiam @ ICONSIAM</t>
  </si>
  <si>
    <t>https://www.instagram.com/p/BrH4lnhlnEK/?utm_source=ig_twitter_share&amp;igshid=11an90k8wwh0a</t>
  </si>
  <si>
    <t>In chan</t>
  </si>
  <si>
    <t>เด็ก GOT7 l อากาเซ่ l ยองแจ l</t>
  </si>
  <si>
    <t>ท่อนร้องน้อย แต่ร้อยเมีย</t>
  </si>
  <si>
    <t>เดี๋ยวนี้ดีนะ หน้าจอiPhoneแตกเอาไปเปลี่ยนที่Icareได้เลย รอ2ชม.ไม่ต้องรอนานแล้วววว ลื่นปรื่นๆๆๆๆเหมือนเดิมแอบแพงนิดๆTT #iphone #icare #ICONSIAM</t>
  </si>
  <si>
    <t>มณฑลหมูกรอบ</t>
  </si>
  <si>
    <t>#ความสุข💓|ชิบฮุนฮาน ชานแบค| ฉันต้องการมีเงินเยอะๆเพราะว่าฉันจะได้เปย์ผู้เยอะๆ ในชีวิตขอไปดูคอนแค่ #EXO กับ #SJ @weareoneEXO</t>
  </si>
  <si>
    <t>https://youtu.be/z04-Y9i8Fiw</t>
  </si>
  <si>
    <t>♔Marylene Ferrari♔</t>
  </si>
  <si>
    <t>"สี่แผ่นดิน" The Musical #MissUniverse ชอบดูละครพีเรียด "ทวิภพ" ชุดสาวชาววัง #MissUniverse2018 วังหลวงของพระเจ้าแผ่นดิน #itisthaiculture #ICONSIAM #MissUniverseThailand2018 สมบัติสยาม #อุ่นไอรักคลายความหนาว สายน้ำแห่งรัตนโกสินทร์ 2018</t>
  </si>
  <si>
    <t>https://www.youtube.com/watch?v=1DCD3aPChQ0</t>
  </si>
  <si>
    <t>Samutprakarn Thailand 10130</t>
  </si>
  <si>
    <t>I'm happppy (Full House) (City of Glass # 1998) (Mars) (ToGetHer) IG https://www.instagram.com/marylene2489/</t>
  </si>
  <si>
    <t>KRIS IS BEST 📷</t>
  </si>
  <si>
    <t>ท่านี้พี่ให้ผ่าน! @vittawinbest #bestvittawin #หวานของเบส #theiconicnightparty #iconcineconic #ICONSIAM</t>
  </si>
  <si>
    <t>https://pbs.twimg.com/media/Dt4kISZU4AAgbrW.jpg</t>
  </si>
  <si>
    <t>Best &amp; Krist Gallary (Not Fansite) | Support : @vittawinbest , @kris_ssp | #หวานของเบส #kriskarisa</t>
  </si>
  <si>
    <t>GINGUN</t>
  </si>
  <si>
    <t>ที่ชั้นล่างของ Siam Takashimaya @ Iconsiam นอกจากโซนซูชิจะได้รับความสนใจอย่างล้นหลามแล้ว อีกโซนที่น่าสนใจก็คือโซนเนื้อวัวนำเข้าจากญี่ปุ่น ヽ(*ﾟ∀ﾟ)ﾉ เนื้อเกรดพรีเมียมวางเรียงรายเต็มไปหมด เขามีบริการย่างเนื้อและตู้ล็อคเกอร์สำหรับฝากแช่ด้วย @aroii #อร่อยไปแดก #ICONSIAM</t>
  </si>
  <si>
    <t>https://pbs.twimg.com/media/Dt4jx0yUUAA4ZUT.jpg</t>
  </si>
  <si>
    <t>gingun71@gmail.com</t>
  </si>
  <si>
    <t>รีวิวอาหารเรื่อยเปื่อย เน้นอาหารหรือขนมญี่ปุ่นมากเป็นพิเศษ อาจมีเรื่องอื่นๆ เกี่ยวกับญี่ปุ่นแซมพอกรุบกริบ Xเขตปลอดดราม่า น้องกลัว น้องไม่สู้คนX</t>
  </si>
  <si>
    <t>"แม่พลอย" 2018 #MissUniverse โลกต้องจดจำ #อุ่นไอรักคลายความหนาว ชุดสวย #MissUniverse2018 ใส่ได้หรูหรา "ถุงน่องลายดอก" เห็นแล้วอมยิ้ม #itisthaiculture #ICONSIAM #MissUniverseThailand2018 ความสร้างสรรค์ "แม่การะเกด" ดูดี ฝรั่งใส่ชุดไทย แล้วเลอค่า เหมือน "ซากุระ" ออกไปจับไพ่ทาโร่</t>
  </si>
  <si>
    <t>https://pbs.twimg.com/media/Dt4bL-eU0AU2Y-g.jpg</t>
  </si>
  <si>
    <t>NAMPUN</t>
  </si>
  <si>
    <t>คุณเบสใส่สูทออกงานจ้า 😍😍 หล่อมากนาจา หลงเลยจาาาา😝😝 Ps.เดี๋ยวหล่อ เดี๋ยวหลุด @vittawinbest #bestvittawin #หวานของเบส #มิลค์เชคของเบส #theiconicnightparty #iconcineconic #iconsiam</t>
  </si>
  <si>
    <t>https://pbs.twimg.com/media/Dt4aH57U0AAmKKX.jpg</t>
  </si>
  <si>
    <t>♥🍹</t>
  </si>
  <si>
    <t>7.12.2018 ICONIC NIGHT PARTY🎉 ความหล่อของยิมในค่ำคืนงาน ICON ICONIC นี้ 😊😊😊 @mynameis_yim #Mynameis_yim #ICONCINECONIC #ICONSIAM #theiconicnightparty #KnightTroopThailand #YimIsSmileZ</t>
  </si>
  <si>
    <t>https://pbs.twimg.com/media/Dt4UnfWU4AIZNX-.jpg</t>
  </si>
  <si>
    <t>4 วิธีการเดินทางที่ให้คุณมาสัมผัสโรงภาพยนตร์สุดล้ำระดับโลกแห่งใหม่ล่าสุดของเมืองไทย ICON CINECONIC เปิดบริการแล้ววันนี้ที่ชั้น 6 ICONSIAM ทั้งในระบบ IMAX , 4DX และ Kids Cinema #IconCineconic #IconSiam</t>
  </si>
  <si>
    <t>https://pbs.twimg.com/media/Dt4SGLTU4AAJ7DT.jpg</t>
  </si>
  <si>
    <t>เด็กหลงด้อม ! 🌎</t>
  </si>
  <si>
    <t>คุณยิ้มหวานนน ~ @vittawinbest #bestvittawin #หวานของเบส #theiconicnightparty #iconcineconic #iconsiam</t>
  </si>
  <si>
    <t>https://pbs.twimg.com/media/Dt4M5T9U0AUinhF.jpg</t>
  </si>
  <si>
    <t>@cooheartt ยืนหนึ่ง! | เมนน้องใหม่ : @vittawinbest | เมนตามอารมณ์ : @kiimmon ( ช่องนี้เปลี่ยนไปเรื่อย )</t>
  </si>
  <si>
    <t>~ น้ำฝน ~</t>
  </si>
  <si>
    <t>อะไรๆ จะดีกว่านี้..... ถ้าไม่มีเนื้อย่างงง 😂😂😂😂 @FiatAngelo #patnion #ICONCINECONIC #ICONSIAM</t>
  </si>
  <si>
    <t>https://pbs.twimg.com/media/Dt4LDCCUcAAH16_.jpg</t>
  </si>
  <si>
    <t>ประเทศไทย</t>
  </si>
  <si>
    <t>เราไม่ได้ทุกข์เพราะมีปัญหา แต่ทุกข์เพราะไม่ยอมรับว่าปัญหามีอยู่ cr. พี่เอ็ดดี้</t>
  </si>
  <si>
    <t>💕𝑷𝒓𝒆𝒂𝒘𝒘𝒂𝒚𝒒รีวิวไดอารี่💕</t>
  </si>
  <si>
    <t>วันก่อนได้มีโอกาสไปICONSIAM ไปเจอ Ideolog Collagen จากแบรนด์ Priloda เป็น Organic ทั้งหมดมี5ตัวโลชัน ครีมอาบน้ำ ครีมทามือ ยาสระผม ครีมนวด มีทั้งหมด11กลิ่นหอมทุกกลิ่นจริงอ่ะตอนนี้มีโปรอยู่ลด 10%ทั้งร้านด้วยใครหาของขวัญคริสมาสต์แนะนำเลย #ICONSIAM #Priloda #ไว้รีวิวห้ามขายของโว้ยย</t>
  </si>
  <si>
    <t>https://pbs.twimg.com/media/Dt4IYlTVYAAIhef.jpg</t>
  </si>
  <si>
    <t>ชื่อแพรววารีวิวทุกอย่างในโลกนี้ ความสวย ความงาม ของกิน จุกจิก แฟชั่น มีอะไรอีกอา เยอะแยะมากมายย</t>
  </si>
  <si>
    <t>http://facebook.com/preawwayq</t>
  </si>
  <si>
    <t>Lavidaenlamaleta</t>
  </si>
  <si>
    <t>Icon Siam en Bangkok es un nuevo centro comercial que aún no siendo fan de estas superficies debes visitar...aquí “tropezamos” con algún fenómeno para adolescentes😂😂 #iconsiam #bangkok #viajar #lavidaenlamaleta</t>
  </si>
  <si>
    <t>pic.twitter.com/L0jqpLrSaN</t>
  </si>
  <si>
    <t>🌍 Viajando por el mundo 💼 Mejor con maleta que ya tengo una edad (42😬) 📙 Escribo mis cosas en un blog 📽 también en facebook y Youtube😊 Ahora en: ChiangMai</t>
  </si>
  <si>
    <t>http://www.lavidaenlamaleta.com</t>
  </si>
  <si>
    <t>Ana Lyn Pecson</t>
  </si>
  <si>
    <t>Looking up and down... iconsiam is full of glittering gold structures. Little things to appreciate... #iconsiam #bangkok #thailand #wheninbangkok #iconluxury #eatravels_th @ ICONSIAM</t>
  </si>
  <si>
    <t>https://www.instagram.com/p/BrHhRTnnGWY/?utm_source=ig_twitter_share&amp;igshid=1crx8kosd2rb7</t>
  </si>
  <si>
    <t>mother. daughter. sister. lover. friend. weekend wanderer. dreamer.</t>
  </si>
  <si>
    <t>Sara ◡̈</t>
  </si>
  <si>
    <t>ดุ๊กดิ๊กจนต้องร้องขอว่า เบสอยู่นิ่งๆ แป้บนึง พี่จะแช๊ะ! 555 หล่อสุดๆ ไปเลยจ้าวันนี้ ☺️ THE ICONIC NIGHT PARTY 📍ICON SIAM @vittawinbest #bestvittawin #หวานของเบส #theiconicnightparty #iconcineconic #iconsiam #134media</t>
  </si>
  <si>
    <t>https://pbs.twimg.com/media/Dt4GpbIVsAEXUyX.jpg</t>
  </si>
  <si>
    <t>#bestvittawin #หวานของเบส [ ig : sara_nussara ]</t>
  </si>
  <si>
    <t>なっちゃん</t>
  </si>
  <si>
    <t>ลืมลง คาเฟ่น่ารักมากกก แต่มองบลังหวานไป #qpotcafe #iconsiam #siamtakashimaya</t>
  </si>
  <si>
    <t>https://www.instagram.com/p/BrHfBq8nb_r/?utm_source=ig_twitter_share&amp;igshid=zsxi96b3emkf</t>
  </si>
  <si>
    <t>神谷浩史 小野大輔 DGSが大好き。 夏目友人帳佑アニメがすきです。シズイザ（Ｄｕｒａｒａｒａ）エルリ。 หุหุ</t>
  </si>
  <si>
    <t>http://eropinchan.exteen.com</t>
  </si>
  <si>
    <t>제 이름은 비입니다</t>
  </si>
  <si>
    <t>Still at the #CINECONIC #iconsiam with #transformers #bumblebee @ ICONSIAM</t>
  </si>
  <si>
    <t>https://www.instagram.com/p/BrHdiKLhZYB/?utm_source=ig_twitter_share&amp;igshid=1oivtfjmyuivw</t>
  </si>
  <si>
    <t>SOMEWHERE AROUND HERE ☺</t>
  </si>
  <si>
    <t>Cassiopeia, waiting for 농빙신기 ....... Always Keep the Faith</t>
  </si>
  <si>
    <t>กระป๋องเขาเรียกว่า "Can" แต่ "แฟน" เขาเรียกว่าเธอ 💓💘💗 #mynameis_yim #cottoncandyim #YimIsSmilez #KnighttroopThailand #ICONCINECONIC #ICONSIAM</t>
  </si>
  <si>
    <t>https://pbs.twimg.com/media/Dt3-O_FV4AMZksY.jpg</t>
  </si>
  <si>
    <t>BesideYacht</t>
  </si>
  <si>
    <t>งาน Iconic Night Party ร่วมสัมผัสสัญลักษณ์ใหม่ของโรงภาพยนตร์ระดับโลก ชั้น 6 #IconSiam เปิดแล้ววันนี้ #ICONCINECONIC #ได้หมดถ้าสุดยอด #หนูน้อยหมวกแดงของคุณสุดยอด #BesideYacht #soodyacht (#Repost IG : s.yacht)</t>
  </si>
  <si>
    <t>https://pbs.twimg.com/media/Dt30VChVAAARSZp.jpg</t>
  </si>
  <si>
    <t>Support Surut Permpoonsavat @yacht_surat #BesideYacht #soodyacht #ได้หมดถ้าสุดยอด #หนูน้อยหมวกแดงของคุณสุดยอด เราจะอยู่เป็นกำลังใจข้างๆยอดเสมอ</t>
  </si>
  <si>
    <t>https://instagram.com/besideyacht?utm_source=ig_profile_share&amp;igshid=6slwobvtn0xa</t>
  </si>
  <si>
    <t>mynameis_yim</t>
  </si>
  <si>
    <t>งาน Iconic Night Party ร่วมสัมผัสสัญลักษณ์ใหม่ของโรงภาพยนตร์ระดับโลก #ICONCINECONIC ชั้น 6 #IconSiam เปิดแล้ววันนี้ @iconcineconic @majorgroup Special Thanks• @houseoftatayvon Cr.📷 @YimIsSmileZ #mynameis_yim #KnighttroopThailand</t>
  </si>
  <si>
    <t>https://pbs.twimg.com/media/Dt3wqcXUwAAFmHx.jpg</t>
  </si>
  <si>
    <t>ig: mynameis_yim</t>
  </si>
  <si>
    <t>OneNueng</t>
  </si>
  <si>
    <t>หล่อกว่านี้ไม่มีอีกแล้ว ในวันที่คิดว่าน้องจะไม่หล่อไปมากกว่านี้แล้ว ในอนาคตก็จะมีเซตใหม่ที่หล่อกว่าเดิมตามมาอีก @mynameis_yim #mynameis_yim #yimissmilez #YimOne #KnighttroopThailand #ICONCINECONIC #ICONSIAM</t>
  </si>
  <si>
    <t>https://pbs.twimg.com/media/Dt3os3vV4AAAQRz.jpg</t>
  </si>
  <si>
    <t>หลีกทางด้วยค่ะ...พี่คริสจะเดิน ลุคนี้หล่อมาก ไม่ค่อยดีต่อใจเลยจริงๆ 😊✨ #kriskarisa #theiconicnightparty #iconcineconic #iconsiam</t>
  </si>
  <si>
    <t>https://pbs.twimg.com/media/Dt3eB2OUcAIoaWo.jpg</t>
  </si>
  <si>
    <t>เมื่อวานอุตุบอก Cool Cool แต่วันนี้ฝนตก อืมจ้าาา??? #iconsiam #iconcineconic #Thanks #like4likes #followtofollow #Instagram #Galaxy_KhunNote</t>
  </si>
  <si>
    <t>https://www.instagram.com/p/BrHMvNUHdmB/?utm_source=ig_twitter_share&amp;igshid=179gy56hs3wl2</t>
  </si>
  <si>
    <t>Toey Jarinporn FC 🌈</t>
  </si>
  <si>
    <t>2สาว เต้ย~แต้ว 👧🏻👧🏻 #toeyjarinporn #toeyjarinpornfc #taewaew_natapohn #dior #iconsiam ||📷 @taewaew_in_lakorn ||</t>
  </si>
  <si>
    <t>https://pbs.twimg.com/media/Dt3YdYmUwAAIsp3.jpg</t>
  </si>
  <si>
    <t xml:space="preserve">#กำลังใจของเต้ย </t>
  </si>
  <si>
    <t>💘เต้ยจรินทร์พร แฟนคลับ ( @jarinporn ) ติดตามความเคลื่อนไหวต่างๆได้ที่นี่! ✨✨ IG : toeyjarinpornfc , Line ID : @toeyjarinporn (have @)</t>
  </si>
  <si>
    <t>https://www.facebook.com/toeyfanclub/</t>
  </si>
  <si>
    <t>🌟NAN(づ￣ ³￣)づ💙</t>
  </si>
  <si>
    <t>181207 : งานเปิดตัวโรงภาพยนตร์ ICON CINECONIC #กังเป็นหมี #ConversationThailand #ICONSIAM #iconcineconic</t>
  </si>
  <si>
    <t>https://pbs.twimg.com/media/Dt3VJazU4AIiFDd.jpg</t>
  </si>
  <si>
    <t>我们护你的梦想 ▶u make me proud ◀ #CHELSEAFC #SIWON #GENG #IKON #กังเป็นหมี</t>
  </si>
  <si>
    <t>BESTvvFamily</t>
  </si>
  <si>
    <t>THE ICONIC NIGHT PARTY 📍ICON SIAM 07.12.2018 @vittawinbest 💙 #bestvittawin #หวานของเบส #theiconicnightparty #iconcineconic #iconsiam</t>
  </si>
  <si>
    <t>https://pbs.twimg.com/media/Dt3NP95VYAAh3Eq.jpg</t>
  </si>
  <si>
    <t>กรุงเทพมหานคร, ประเทศไทย</t>
  </si>
  <si>
    <t>BESTvvFamily*ครอบครัวคนรักเบส Support❤BEST VittawinVeeravidhayanant Tw:@vittawinbest IG: best.vv #bestvittawin #หวานของเบส *สนใจเข้ากรุ๊ปไลน์บ้าน DM มานะคะ</t>
  </si>
  <si>
    <t>ร้านดอกไม้ FlowerZoo</t>
  </si>
  <si>
    <t>ลูกค้านำกล่องมาให้ทางร้านจัด #แจกัน #กระเช้า ได้ค่ะ📂แสดงความยินดี🎉ด้วย #ดอกไม้ สีสดใส แม่ค้าตามใจค่ะ📞0897811452ร้านเก่า #ดอกไม้ ใหม่🌸เปิด6โมงเช้าถึง2ทุ่มทุกวันร้านอยู่ #ถนนจันทน์ 55 ใกล้ #AsiaTique #TheUp #IconSiam #สาทร #พระราม3 #บางรัก #สีลม ไลน์ID #FlowerZoo ไม่ตอบโทรเลย</t>
  </si>
  <si>
    <t>https://pbs.twimg.com/media/Dt3JfwQUcAEB6Zp.jpg</t>
  </si>
  <si>
    <t>Wat Phraya Krai, Thailand</t>
  </si>
  <si>
    <t>ดอกไม้ใหม่สวยๆ📞022113422📞0897811452 ช่อ แจกัน กระเช้า พวงหรีด มาลัย บายศรี ร้านอยู่ #ถนนจันทน์ 55 ใกล้ #เอเชียทีค #IconSiam #สาทร #สีลม #พระราม3 สุวรรณ์ศิลป์</t>
  </si>
  <si>
    <t>https://twitter.com/FlowerZoo</t>
  </si>
  <si>
    <t>เพลงกิ้น48</t>
  </si>
  <si>
    <t>มีความละมุน~ 💚 #KaimookBNK48 #BNK48 #ICONCINECONIC #ICONSIAM #เพลงกิ้น48 #SongforKaimook</t>
  </si>
  <si>
    <t>https://pbs.twimg.com/media/Dt3DipgU0AAECgu.jpg</t>
  </si>
  <si>
    <t>🐧 💕 ตันโอชิไข่มุก 💕🐧🌻 - Trackmaker / - Jazz Drummer /💕🐧 / - / ig : pengin48gallery / Youtube : RIZK. / College Of Music,Mahidol🇹🇭 #KaimookBNK48</t>
  </si>
  <si>
    <t>https://www.facebook.com/songforkaimook/</t>
  </si>
  <si>
    <t>TACHAYA</t>
  </si>
  <si>
    <t>งาน THE ICONIC NIGHT PARTY ณ ICON CINECONIC, ICONSIAM วันคืนนี้. #เก่งธชย #kengtachaya #tachaya #iconsiam #iconsiambangkok 👕🙏🏻IG : PILAStudio #VintageSartorial #GentlemenEssential 👕🙏🏻 Ploy Ploysiri 💄 Sorapoom Srinuam — ที่ Icon Siam ไอคอนสยาม</t>
  </si>
  <si>
    <t>https://www.facebook.com/1028001137/posts/10215051623537174/</t>
  </si>
  <si>
    <t>TACHAYA 🔥🔥🔥 เก่ง ธชย ยักษ์ประเทศไทย ติดต่อ [ 0995426426 คุณแป้ง ]</t>
  </si>
  <si>
    <t>งาน THE ICONIC NIGHT PARTY ณ ICON CINECONIC, ICONSIAM วันคืนนี้. #เก่งธชย #kengtachaya #tachaya #iconsiam #iconsiambangkok 👕🙏🏻pilastudio #VintageSartorial #GentlemenEssential 👕🙏🏻…</t>
  </si>
  <si>
    <t>https://www.instagram.com/p/BrG-2MhFMhx/?utm_source=ig_twitter_share&amp;igshid=sfkfprj2oanf</t>
  </si>
  <si>
    <t>Hello Asian</t>
  </si>
  <si>
    <t>ภาพบรรยากาศงานเปิดอาณาจักรภาพยนตร์สุดหรู ICON CINECONIC “THE ICONIC NIGHT PARTY” วันที่ 7 ธ.ค. 61 ที่ผ่านมา มีเหล่าคนดังร่วมงานและแสดงความยินดีกันอย่างคับคั่ง #ICONSIAM #iconcineconic</t>
  </si>
  <si>
    <t>https://pbs.twimg.com/media/Dt3A71CU8AYhuqg.jpg</t>
  </si>
  <si>
    <t>☆Hello Asian K-POP/J-POP/T-POP/C-POP ☆Amfine TV ☆IG : MyhelloAsian ☆FB : https://m.facebook.com/Hello-Asian-168858819807 ♡Contact work : myhelloasian@gmail.com</t>
  </si>
  <si>
    <t>https://helloasianblog.wordpress.com/</t>
  </si>
  <si>
    <t>คุณชายปริญญากรณ์ ขันสวะ 💓💘💗 #mynameis_yim #cottoncandyim #YimIsSmilez #KnighttroopThailand #ICONCINECONIC #ICONSIAM</t>
  </si>
  <si>
    <t>https://pbs.twimg.com/media/Dt2qyQqUUAAbFza.jpg</t>
  </si>
  <si>
    <t>Thank you very much for loving you @vittawinbest #bestvittawin #หวานของเบส #theiconicnightparty #iconcineconic #iconsiam</t>
  </si>
  <si>
    <t>pic.twitter.com/3shI5VZRLV</t>
  </si>
  <si>
    <t>เดิม #ตี๋แมทชิ่ง วางแพลน #MissUniverse แต่ง "ชุดไทย" ไป #อุ่นไอรักคลายความหนาว เริ่มงานจริง 9 ธค อยากให้นางงาม #MissUniverse2018 ได้สัมผัสความอลังการ "โชว์กาพย์เห่เรือ-ทหารพายเรือ" #itisthaiculture #ICONSIAM 8 ธค #MissUniverseThailand2018 อาจขอให้ทหาร "โชว์ซ้อมใหญ่" ก่อนวันจริง</t>
  </si>
  <si>
    <t>https://pbs.twimg.com/media/Dt1xHpoU0AA4WJl.jpg</t>
  </si>
  <si>
    <t>Thai Winter Festival #อุ่นไอรักคลายความหนาว Merry Christmas &amp; Happy new year #ตี๋แมทชิ่ง #MissUniverse #ICONSIAM #MissUniverse2018 #MissUniverseThailand2018 Thai traditional #itisthaiculture #Disneyland #Disneysea #Universalstudios Light and Sound show 2018 Royal barge procession</t>
  </si>
  <si>
    <t>https://pbs.twimg.com/media/Dt1k2iBVsAIWIok.jpg</t>
  </si>
  <si>
    <t>7:12:2018 ICONIC NIGHT PARTY🎉 งานที่เต็มไปด้วยหนุ่มหล่อและสาวสวย #Mynameis_yim #ICONCINECONIC #ICONSIAM #theiconicnightparty #KnightTroopThailand #yimissmilez</t>
  </si>
  <si>
    <t>https://pbs.twimg.com/media/Dt1bD0LU4AAzvkk.jpg</t>
  </si>
  <si>
    <t>ICONIC NIGHT PARTY @ ICON CINECONIC @mynameis_yim #mynameis_yim #yimissmilez #YimOne #KnighttroopThailand #ICONCINECONIC #ICONSIAM</t>
  </si>
  <si>
    <t>https://pbs.twimg.com/media/Dt1ZbFYUcAEMtIO.jpg</t>
  </si>
  <si>
    <t>Bsite.in</t>
  </si>
  <si>
    <t>พาทัวร์ #DIOR เปิดบูติคใหม่ ณ #Iconsiam 👠🕶 โดยได้รับแรงบันดาลใจจาก แฟล็กชิพสโตร์แห่งแรกของดิออร์ ที่ Avenue Montaigne ปารีส การตกแต่งภายในเน้นสีโมโนโครม สวยสง่าสมกับแบรนด์ไฮเอนด์ระดับโลก เป็นภาพบางส่วนที่เรานำมาให้ ใครอยากดูเพิ่มไปดูได้ที่ Facebook @BsiteTH นะจ๊ะ #BsiteIn</t>
  </si>
  <si>
    <t>https://pbs.twimg.com/media/Dt1Xo47UcAU603u.jpg</t>
  </si>
  <si>
    <t>We will online beside you</t>
  </si>
  <si>
    <t>http://www.besite.in</t>
  </si>
  <si>
    <t>KwanJai3</t>
  </si>
  <si>
    <t>คิดถึงรอยยิ้ม 🙃 #Tul_Pakorn #togetherwithme #iconcineconic #ICONSIAM</t>
  </si>
  <si>
    <t>https://pbs.twimg.com/media/Dt1NgN8VsAACl1I.jpg</t>
  </si>
  <si>
    <t>ติ่งทุกสิ่งที่วายบนโลก #พอร์ชอาม #ตุลย์แม็กซ์ #เพิร์ธเซ้นต์</t>
  </si>
  <si>
    <t>Sutthawan S.</t>
  </si>
  <si>
    <t>วันนี้ ระหว่างนั่งเรือข้ามฟาก น.เจ้าพระยา เห็นเรือ 3 ที่ แล่นสวนกันไปมา #Asiatique #Lhong1919 #ICONSIAM ลองหลับตานึกย้อนไป 200 ปีก่อน สมัยรัตนโกสินทร์ตอนต้น ความเจริญที่บันทึกไว้ก็เป็นแบบนี้ เกิดสองฟาก น.เจ้าพระยา เราแค่เปลี่ยนจาก สไบกับโจงกระเบน เป็นเสื้อยืดกางเกงยีนส์ เท่านั้้น</t>
  </si>
  <si>
    <t>Bangkok THAILAND</t>
  </si>
  <si>
    <t>As Good As It Gets</t>
  </si>
  <si>
    <t>maxiiinfc</t>
  </si>
  <si>
    <t>ลูกชายสุดดดที่รักกกกกกกก @Maxiiin1 #togetherwithmetheseries #maxiiin_ #คนของอาฮุย #iconcineconic #iconsiam</t>
  </si>
  <si>
    <t>https://pbs.twimg.com/media/Dt06LeHUwAAhXxF.jpg</t>
  </si>
  <si>
    <t>support: @maxiiin_ #คนของอาฮุย #IG:maxiiinfc</t>
  </si>
  <si>
    <t>no!!</t>
  </si>
  <si>
    <t>บอกฉันว่าเธอเขียน พ.ศ. ผิด โปรดบอกฉัน #ICONSIAM #BTS</t>
  </si>
  <si>
    <t>https://pbs.twimg.com/media/Dt015JtU4AAbrnq.jpg</t>
  </si>
  <si>
    <t>ICONCINECONIC 📍ICON SIAM 07.12.2018 @vittawinbest 💙 #bestvittawin #หวานของเบส #theiconicnightparty #iconcineconic #iconsiam</t>
  </si>
  <si>
    <t>https://pbs.twimg.com/media/Dt0vYiNUUAENquY.jpg</t>
  </si>
  <si>
    <t>อลังการที่สุดในประเทศไทยเหล่าเซเลบดารานักแสดงที่มาร่วมกับงาน Iconic Night Party ร่วมสัมผัสสัญลักษณ์ใหม่ของโรงภาพยนตร์ระดับโลก #ICONCINECONIC ชั้น 6 #IconSiam เปิดแล้ววันนี้</t>
  </si>
  <si>
    <t>https://pbs.twimg.com/media/Dt0sVuOVsAATlpo.jpg</t>
  </si>
  <si>
    <t>ซานตาคลอสคงกำลังเดินทางมา 🦌🦌 @FiatAngelo 🎄🎁 #patnion #ICONCINECONIC #ICONSIAM</t>
  </si>
  <si>
    <t>https://pbs.twimg.com/media/Dt0rlFDVAAAwK-n.jpg</t>
  </si>
  <si>
    <t>🐍🍭𝒮@ℕ​ƆԵuΔ𝕷Ӌ乙🌿อาทิตย์นี้เจอกัน!ยูกิริน♨🐣</t>
  </si>
  <si>
    <t>ชั้น 6 iconsiam มีอะไรบ้างก็เชิญชมครับนะครับ ไปเดินมาเมื่อวันพ่อที่ผ่านมา มีร้านอาหารมาเปิดยังไม่เยอะ แต่ถ้าพวกของหวานของกินเล่นก็มีหลายร้านอยู่  #iconsiam #ชั้น6 #รีวิว #พาชม #iconcineconic #โรงหนัง #review #survey #ที่เที่ยว #อร่อยไปแดก #DTKGameandMusic</t>
  </si>
  <si>
    <t>https://www.youtube.com/watch?v=KkFTrdiabrY</t>
  </si>
  <si>
    <t>Love the music Jpop &amp; Kpop Girls'Generation, Apink, Lovelyz, TWICE &amp; AKB48(柏木由紀推し) Salmon lover! Official Lovelinus, My YT Channel https://www.youtube.com/channel/UC8IzdSeMlZMhpEgEIdVXctA</t>
  </si>
  <si>
    <t>https://twitter.com/Shakugans</t>
  </si>
  <si>
    <t>SR[i]R[i]N</t>
  </si>
  <si>
    <t>วันนี้เจอดาราเยอะมาก งานกาชาดก็ไม่ได้แบบนี้ #ป๊อกกี้ น่ารักมากๆ #ICONSIAM</t>
  </si>
  <si>
    <t>SHINee #ทีมพีรญา ⭐️</t>
  </si>
  <si>
    <t>ความสดใสวันนี้ 💖 ภาพจากที่งาน Iconic Night Party จ้า #SatchanBNK48 #PupeBNK48 #KaimookBNK48 #CakeBNK48 #MyyuBNK48 #MinminBNK48 #BNK48 #ICONCINECONIC #ICONSIAM #เพลงกิ้น48 #SongforKaimook</t>
  </si>
  <si>
    <t>https://pbs.twimg.com/media/Dt0j5e1V4AIsD83.jpg</t>
  </si>
  <si>
    <t>Blouin Shop</t>
  </si>
  <si>
    <t>Bangkok Gets a New Louis Vuitton Store @Louisvuitton #Blouin #Blouinshop #Bangkok #Louis #Vuitton #Store #ICONSIAM #Thailand #interiors #installation #architectural #ChaoPhraya #accessories #gifting #watches #jewelry #fragrance #shoes</t>
  </si>
  <si>
    <t>https://www.blouinshop.com//article/bangkok-gets-a-new-louis-vuitton-store</t>
  </si>
  <si>
    <t>https://pbs.twimg.com/media/Dt0hrb0W4AEMK69.jpg</t>
  </si>
  <si>
    <t>Welcome to BlouinShop Artinfo property, here you can find rare collection of Antiques, Books, Fine Arts, Home Garden decorative, Artist Paintings and much more.</t>
  </si>
  <si>
    <t>http://www.blouinshop.com</t>
  </si>
  <si>
    <t>คุณไข่ที่งาน Iconic Night Party วันนี้จ้า~ 💚 #KaimookBNK48 #BNK48 #ICONCINECONIC #ICONSIAM #เพลงกิ้น48 #SongforKaimook</t>
  </si>
  <si>
    <t>https://pbs.twimg.com/media/Dt0hEIUV4AAk8nK.jpg</t>
  </si>
  <si>
    <t>คุณเบสคือความรัก</t>
  </si>
  <si>
    <t>หลงรักคุณเบส...อีกแล้ว ♥ ขอบคุณภาพจากบ้านนี้ค่า ----&gt;@BESTvvFamily @vittawinbest #bestvittawin #หวานของเบส #iconcineconic #ICONSIAM</t>
  </si>
  <si>
    <t>https://pbs.twimg.com/media/Dt0gZCSV4AAKpba.jpg</t>
  </si>
  <si>
    <t>มีไว้เพื่อคนนี้คนเดียว #bestvittawin ♥</t>
  </si>
  <si>
    <t>The Iconic Night Party #iconsiam #iconcineconic #Thanks #like4likes #followtofollow #Instagram #Galaxy_KhunNote @ Icon Siam ไอคอนสยาม</t>
  </si>
  <si>
    <t>https://www.instagram.com/p/BrFtaTOnlDr/?utm_source=ig_twitter_share&amp;igshid=16a27v6k46otn</t>
  </si>
  <si>
    <t>เจมส์จิแต้วคลับ👫😊😘</t>
  </si>
  <si>
    <t>สวยมากกกกกกก😍✨ #Dior #LadyDiorAsSeenBy #ICONSIAM #taeweaw_natapohn #แต้วณฐพร cr. IG juudesara 🙏</t>
  </si>
  <si>
    <t>https://pbs.twimg.com/media/Dt0c9rYUcAAffpM.jpg</t>
  </si>
  <si>
    <t>tryonmydream</t>
  </si>
  <si>
    <t>ขณะที่น้องๆในด้อมไปหาลูกหมีที่เชียงใหม่ 🎊 #IconSiam #Iconcineconic #Majorcineplex #Mgenfirstclass 🎥 #BNK48 🌚 #NatherineBNK48 💕#ลูกแมวน้ำที่รักแนท</t>
  </si>
  <si>
    <t>https://www.instagram.com/p/BrFsRVsl6wr/?utm_source=ig_twitter_share&amp;igshid=bf3lke601tke</t>
  </si>
  <si>
    <t>ลพบุรี, ประเทศไทย</t>
  </si>
  <si>
    <t>ชอบทุกอย่างที่ไม่มีอคติ</t>
  </si>
  <si>
    <t>Bestvittawin_ChinaFN</t>
  </si>
  <si>
    <t>🍩 best 相关ig story更新一则 可爱的best，啾啾😘大家都好可爱呢 cr.@kris_ssp 快拍提供 资源：驴 文案：月月 @vittawinbest #bestvittawin #หวานของเบส #iconcineconic #iconsiam</t>
  </si>
  <si>
    <t>pic.twitter.com/NFdrOzh8jV</t>
  </si>
  <si>
    <t>慢慢了解best，我们一起守护best小天使！！！ Twitter:@vittawinbest ig:@best.vv FB: Vittawin Veeravidhayanant (Best Vittawin) นี่เป็นแฟนคลัยจีนของเบส 【เราเป็นโดนัทของเขา】</t>
  </si>
  <si>
    <t>เป็กกี้ ศรีธัญญา</t>
  </si>
  <si>
    <t>สนุกมากค่ะ #ตือสนิท #ICONSIAM #เป็กกี้ศรีธัญญา ::::</t>
  </si>
  <si>
    <t>https://www.facebook.com/PexkyOfficial/photos/a.312035905624135/1102514099909641/?type=3&amp;theater</t>
  </si>
  <si>
    <t>https://pbs.twimg.com/media/Dt0ahZqUUAE_B-f.jpg</t>
  </si>
  <si>
    <t>พิธีกร นักร้อง เต้น แสดง โชว์ เล่น เฮฮา บันเทิง โฆษณา อีเว้นท์ งานเลี้ยงต่างๆ งานอบรมสัมมนา กิจกรรมนันทนาการฯลฯ ติดต่อจ้างงาน 080-5554666ผจก.</t>
  </si>
  <si>
    <t>http://www.facebook.com/PexkyOfficial</t>
  </si>
  <si>
    <t>korngodung</t>
  </si>
  <si>
    <t>ขับกล่อมด้วยพี่บุรินทร์ งาน “Iconic Night Party” ร่วมสัมผัสสัญลักษณ์ใหม่ของโรงภาพยนตร์ระดับโลก #ICONCINECONIC ชั้น 6 #IconSiam เปิดแล้ววันนี้ #korngodung…</t>
  </si>
  <si>
    <t>https://www.instagram.com/p/BrFpHcUgFd0/?utm_source=ig_twitter_share&amp;igshid=koqeu2ixopyn</t>
  </si>
  <si>
    <t>ผู้จัดการฝ่ายSocial CreativeและOrganize บริษัทพระนครฟิลม์จำกัด,นักร้องกลางคืน,รับผลิตMV. รายการทีวี,งานโปรดักชั่นต่างๆ Tel.0971540056 ID LINE : korngodung</t>
  </si>
  <si>
    <t>https://m.facebook.com/korngodung?ref=bookmark</t>
  </si>
  <si>
    <t>. вɒııooη ◡̈</t>
  </si>
  <si>
    <t>เบสคริส คริสเบส งุ้ยๆๆๆๆ 😍😍 @vittawinbest @kris_ssp #ICONSIAM #bestvittawin</t>
  </si>
  <si>
    <t>https://pbs.twimg.com/media/Dt0Sn1lUcAIFRdd.jpg</t>
  </si>
  <si>
    <t>Support boy all handsome ♥ @stjinx_maya @m34nismind IG : http://Balloon.kn</t>
  </si>
  <si>
    <t>Chengyuqi</t>
  </si>
  <si>
    <t>emm~handsome guy @vittawinbest #bestvittawin #หวานของเบส #iconcineconic #iconsiam RT @BESTvvFamily: เบสงานวันนี้ ก่อนเข้าโรงหนัง ที่ ICONCINECONIC หล่อมากๆ ค้าา 😍 @vittawinbest #bestvittawin #หวานของเบส #iconcineconic #iconsiam</t>
  </si>
  <si>
    <t>https://twitter.com/BESTvvFamily/status/1071031835138785281</t>
  </si>
  <si>
    <t>https://pbs.twimg.com/media/Dt0RxSwVsAAnKdd.jpg</t>
  </si>
  <si>
    <t>เบสงานวันนี้ ก่อนเข้าโรงหนัง ที่ ICONCINECONIC หล่อมากๆ ค้าา 😍 @vittawinbest #bestvittawin #หวานของเบส #iconcineconic #iconsiam</t>
  </si>
  <si>
    <t>ลูกพ่อจินยอง</t>
  </si>
  <si>
    <t>จะไปซื้อipadพรุ่งนี้ คืออยู่ๆเดินเข้าไปซื้อได้เลยใช่ไหมอะ ไม่ต้องจองก่อนใช่ไหม #AppleICONSIAM #ICONSIAM</t>
  </si>
  <si>
    <t>เกิดมาเพื่ออวยพ่อ บูชาพ่อ</t>
  </si>
  <si>
    <t>Sunshine.day09</t>
  </si>
  <si>
    <t>ณ ดินแดนอันไกลโพ้นของติ่งน้อย ❤️#Tul_Pakorn #Maxiiin_ #togetherwithme #ICONSIAM</t>
  </si>
  <si>
    <t>https://pbs.twimg.com/media/Dt0NK6uUUAAjVai.jpg</t>
  </si>
  <si>
    <t>องุ่นศรี 🍇 귀요미</t>
  </si>
  <si>
    <t>ทำไมวันนี้รถติดอย่างนี้ เจริญนครยาวไปถึงแยกบุคคโลแล้ว เกิดอะไรขึ้น #iconsiam</t>
  </si>
  <si>
    <t>keep calm and carry on</t>
  </si>
  <si>
    <t>Sirisrisakulchai H.</t>
  </si>
  <si>
    <t>#iconcineconic #theiconnightparty #iconsiam @ Icon Siam ไอคอนสยาม</t>
  </si>
  <si>
    <t>https://www.instagram.com/p/BrFju-HlMF0/?utm_source=ig_twitter_share&amp;igshid=m0ejixgrgpvh</t>
  </si>
  <si>
    <t>Bangkok,Thailand</t>
  </si>
  <si>
    <t>http://www.facebook.com/kwannyja</t>
  </si>
  <si>
    <t>#iconcineconic #iconsiam iconsiam #theiconnightparty @ Icon Siam ไอคอนสยาม</t>
  </si>
  <si>
    <t>https://www.instagram.com/p/BrFi6HvFrg_/?utm_source=ig_twitter_share&amp;igshid=rl4uc4pjjieg</t>
  </si>
  <si>
    <t>#iconcineconic #iconsiam iconsiam @ ICONSIAM</t>
  </si>
  <si>
    <t>https://www.instagram.com/p/BrFibj4lu-K/?utm_source=ig_twitter_share&amp;igshid=1pplnlmjgg7rd</t>
  </si>
  <si>
    <t>Mello Thailand</t>
  </si>
  <si>
    <t>เปิดตัวอย่างเป็นทางการ โรงภาพยนตร์ที่สวยที่สุดในประเทศไทย #iconcineconic ชั้น 6 #ICONSIAM เหล่าเซเลบ ดาราร่วมยินดีในงาน Iconic Night Party #MelloThailand</t>
  </si>
  <si>
    <t>https://pbs.twimg.com/media/Dt0ICuJU0AIW2cV.jpg</t>
  </si>
  <si>
    <t>http://Mello.me รายการดีน่าดู ชมละครย้อนหลังช่อง 3 ได้แล้วที่นี่ก่อนใคร พร้อมคอนเทนต์คุณภาพ อีกมากมาย! โหลดเลย 👉 http://onelink.to/6vt2ra</t>
  </si>
  <si>
    <t>http://www.mello.me</t>
  </si>
  <si>
    <t>Mooyong_bel</t>
  </si>
  <si>
    <t>หนังหน้าก็จะเปลี่ยนไปตามซีซั่น ต้อนรับฤดูหนาว ก็จะประมาณนี้. ( เจอกันวันอาทิตที่ 9 ธันวาคม #Iconsiam 20:40 เป็นงานเปิดนะครับ สามารถเข้าได้ทุกคน) . . #theface #thefacethailand #teamtoni</t>
  </si>
  <si>
    <t>https://pbs.twimg.com/media/Dt0GUvlU0AEl4yR.jpg</t>
  </si>
  <si>
    <t>Artemis Talent Agency Contact for work 097-276-0479 (K.Aum) 094-992-7156 (K.Venus) Line : @artemis_agency ig: mooyong_bel</t>
  </si>
  <si>
    <t>อยากรู้ว่า #ICONSIAM ซื้อโฆษณา BTS เท่าไหร่ แทบไม่เห็นโฆษณาอื่นเลยในรถไฟฟ้า</t>
  </si>
  <si>
    <t>งาน Iconic Night Party ร่วมสัมผัสสัญลักษณ์ใหม่ของโรงภาพยนตร์ระดับโลก #ICONCINECONIC ชั้น 6 #IconSiam เปิดแล้ววันนี้ #korngodung #กรโกดังผู้มีความฝันอยู่เต็มคลังของชีวิต @ Icon Siam ไอคอนสยาม</t>
  </si>
  <si>
    <t>https://www.instagram.com/p/BrFfvoigj7X/?utm_source=ig_twitter_share&amp;igshid=7wulkpoxopej</t>
  </si>
  <si>
    <t>dsin</t>
  </si>
  <si>
    <t>มาบ่อยไปนะ #iconsiam #siam #klongsarn #bkk #bangkok #scenary #landmark #thailand #art #thai #riverside #river #boat #departmentstore #amazing @ ICONSIAM</t>
  </si>
  <si>
    <t>https://www.instagram.com/p/BrFezLpHWdY/?utm_source=ig_twitter_share&amp;igshid=kuvlgmrbqse6</t>
  </si>
  <si>
    <t>รู้อะไรไม่สู้ รู้งี้</t>
  </si>
  <si>
    <t>http://dsin.blogspot.com</t>
  </si>
  <si>
    <t>www.maganetthailand.com</t>
  </si>
  <si>
    <t>บรรยากาศสดๆ ของเหล่าเซเลบดารานักแสดงที่มาร่วมกับงาน Iconic Night Party ร่วมสัมผัสสัญลักษณ์ใหม่ของโรงภาพยนตร์ระดับโลก #ICONCINECONIC ชั้น 6 #IconSiam เปิดแล้ววันนี้</t>
  </si>
  <si>
    <t>https://www.facebook.com/560521657641981/posts/723357824691696/</t>
  </si>
  <si>
    <t>nont</t>
  </si>
  <si>
    <t>นิตยสาร online</t>
  </si>
  <si>
    <t>For_Fiattt</t>
  </si>
  <si>
    <t>19.30 มาเจอ @FiatAngelo กันตรงนี้นะคะ #patnion #ICONSIAM #iconcineconic</t>
  </si>
  <si>
    <t>https://pbs.twimg.com/media/Dtz-udoUwAAOsb3.jpg</t>
  </si>
  <si>
    <t>(Official Fanpage) IG : For_Fiattt Support 👉🏻@fiatAngelo #Patnion #forfiat #คนของเฟียต</t>
  </si>
  <si>
    <t>Caramelmelon.L</t>
  </si>
  <si>
    <t>ICON SIAM W/ MICHAEL HONGKONG BOY #MK #M #mystyle #myworld #Chillin #holiday #somewhere #iconsiam #hongkongboy @ ICONSIAM</t>
  </si>
  <si>
    <t>https://www.instagram.com/p/BrFagDogSfN/?utm_source=ig_twitter_share&amp;igshid=1kq0rtlaisy2u</t>
  </si>
  <si>
    <t>Hi I'm MILKIE ..I'm VIP /DEKTAY/Hiphop. Love Thaitanium Ent/Chin/BIGBANG &amp;YG ..thx to following me. ;))</t>
  </si>
  <si>
    <t>Maxtul_almas_gemeas</t>
  </si>
  <si>
    <t>Beautiful and perfect as always for the Event. The iconic Night Party #togetherwithme #Maxtul #maxiiin_ #tul_pakorn #ICONSIAM cr @ i_oreoh ig</t>
  </si>
  <si>
    <t>https://pbs.twimg.com/media/Dtz4SHtW4AE8Ac9.jpg</t>
  </si>
  <si>
    <t>A vida🙏 🌻 ig :maxtul_almas_gemeas 👬 #TogetherWithMe 🏳️‍🌈 💕 #BadRomanceTheseries</t>
  </si>
  <si>
    <t>https://www.facebook.com/maxtul2almasgemeas/</t>
  </si>
  <si>
    <t>Mimi The Wonderer</t>
  </si>
  <si>
    <t>งานแสดงน้ำพุ มี 3 รอบ 18.00, 19.00, 21.00 น. สวยมากจิงๆ #น้ำพุไอคอนสยาม #ICONSIAM #น้ำพุเต้นระบำ #งาม #howtobeperfect</t>
  </si>
  <si>
    <t>pic.twitter.com/z41Iz52vGa</t>
  </si>
  <si>
    <t>Blogger - Lifestyle, Beauty, Food, D.I.Y. 大家好。我叫蜜蜜。喜欢写字聊给大家听听 但是现在只有泰文。</t>
  </si>
  <si>
    <t>http://miieiie.blogspot.com</t>
  </si>
  <si>
    <t>rattana</t>
  </si>
  <si>
    <t>จะถึงไอคอนสยามอยู่ข้างหน้านี้แล้ว เจอมหกรรมรถติดอิ๊ก #ICONSIAM</t>
  </si>
  <si>
    <t>ประชาธิปไตยแบบบ้านๆ ไม่ก่อกวนใคร เกลียดเสื้อแดง ด่าทักษิณและพวกได้ทั้งวัน</t>
  </si>
  <si>
    <t>Frankie J. Grey</t>
  </si>
  <si>
    <t>New #Apple Store 🤩🍎#iconsiam (at @Apple Iconsiam in กรุงเทพมหานคร, THAI)</t>
  </si>
  <si>
    <t>https://www.swarmapp.com/c/bHuw0XXzgYe</t>
  </si>
  <si>
    <t>https://pbs.twimg.com/media/Dtzgo_cXgAAq1ti.jpg</t>
  </si>
  <si>
    <t>Bangkok, KL, Milan, HK, Rio</t>
  </si>
  <si>
    <t>#Entrepreneur #TCK #crypto #investor #blockchain - All about Asia #startup #tech #impact ecosystem | Caveat Emptor 😌✈️</t>
  </si>
  <si>
    <t>http://frankiegrey.strikingly.com/</t>
  </si>
  <si>
    <t>Júm-Bø</t>
  </si>
  <si>
    <t>แอร์หนาวไปไหมวะ #ICONSIAM</t>
  </si>
  <si>
    <t>IG : @MANPISANG #PCCM12 #MDKKU #MED37thKKU #MED38thKKU</t>
  </si>
  <si>
    <t>Neale Aslett</t>
  </si>
  <si>
    <t>The #panoramicview from the #applestore at #iconsiam #chaoprayariver #bangkokcity #city #cityview #bangkok @ Apple Iconsiam</t>
  </si>
  <si>
    <t>https://www.instagram.com/p/BrFMScfF1mJ/?utm_source=ig_twitter_share&amp;igshid=jrmviyam8ug7</t>
  </si>
  <si>
    <t>Los Angeles</t>
  </si>
  <si>
    <t>vegan, traveler &amp; animal lover</t>
  </si>
  <si>
    <t>https://www.instagram.com/neale64/</t>
  </si>
  <si>
    <t>The ceiling of #iconsiam #iconsiambangkok #shoppingmalls #bangkok @ ICONSIAM</t>
  </si>
  <si>
    <t>https://www.instagram.com/p/BrFMOvSlCX1/?utm_source=ig_twitter_share&amp;igshid=19t1r1se91dq1</t>
  </si>
  <si>
    <t>Metrosociety</t>
  </si>
  <si>
    <t>• “Lady Dior As Seen By” #exhibition 8th December 2018 - 20th January 2019 1st Floor, ICONLUXE #ICONSIAM #LadyDiorAsSeenBy #mtsmag #bangkok</t>
  </si>
  <si>
    <t>https://pbs.twimg.com/media/DtzboAAUUAABCHH.jpg</t>
  </si>
  <si>
    <t>Bangkok, Thailand.</t>
  </si>
  <si>
    <t>The gentleman's journal.</t>
  </si>
  <si>
    <t>http://www.metro-society.com</t>
  </si>
  <si>
    <t>GHESA Water &amp; Art</t>
  </si>
  <si>
    <t>A clip from our latest project in Bangkok . More info coming soon! #iconsiam #bangkok #waterfeature</t>
  </si>
  <si>
    <t>https://www.youtube.com/watch?v=4S6bDD_hTxg</t>
  </si>
  <si>
    <t>Madrid, España</t>
  </si>
  <si>
    <t>Global water feature specialist</t>
  </si>
  <si>
    <t>http://www.ghesawaterart.com</t>
  </si>
  <si>
    <t>Koy</t>
  </si>
  <si>
    <t>View from ICONSIAM #iconsiam #bangkok #thailand</t>
  </si>
  <si>
    <t>https://pbs.twimg.com/media/DtzQwMNU0AUCrzG.jpg</t>
  </si>
  <si>
    <t>Follow my Journey</t>
  </si>
  <si>
    <t>http://koysjourney.tumblr.com/</t>
  </si>
  <si>
    <t>parkzan</t>
  </si>
  <si>
    <t>งานเปิดตัว iconsiam อย่างใหญ่ #ICONSIAM #เป๊กผลิตโชค #Siwon #PowerOfThainess</t>
  </si>
  <si>
    <t>สาขาที่2ของโลก #qpotcafe #qpot #iconsiam</t>
  </si>
  <si>
    <t>https://www.instagram.com/p/BrE72vZn1OI/?utm_source=ig_twitter_share&amp;igshid=1f2pwziegu3sh</t>
  </si>
  <si>
    <t>BomSoul</t>
  </si>
  <si>
    <t>🏢🌃#iconsiam #ไอคอนสยาม</t>
  </si>
  <si>
    <t>https://pbs.twimg.com/media/Dty4SroUwAEdIyC.jpg</t>
  </si>
  <si>
    <t>Amphoe Mueang Pathum Thani, Pathum Thani Province</t>
  </si>
  <si>
    <t>..</t>
  </si>
  <si>
    <t>#iconsiam #iconsiammall this #mall puts U.S. malls to shame #firstclass #shopping #architecture #design #bangkok @ ICONSIAM</t>
  </si>
  <si>
    <t>https://www.instagram.com/p/BrE3WzClJIX/?utm_source=ig_twitter_share&amp;igshid=1nna9zfhhdbw</t>
  </si>
  <si>
    <t>#กุ้งกระเทียม #ปูนิ่มผัดผงกะหรี่ #มัสมั่นไก่ #ส้มตำไข่เค็ม #narathaicuisine  #nara #thai #cuisine #iconsiam @ ICONSIAM</t>
  </si>
  <si>
    <t>http://narathaicuisine.th
https://www.instagram.com/p/BrEvUW6H7sH/?utm_source=ig_twitter_share&amp;igshid=15m4dh7hptxlj</t>
  </si>
  <si>
    <t>วันนี้ใครจะฝ่ารถติดมาหาเบสกันบ้างน้าา 🤗 📍ร่วมงานฉลองเปิดโรงหนัง ICON CINECONIC ชั้น 6 @ICONSIAM ช่วงเวลา 6 โมงเย็น เป็นต้นไปนะคะ @vittawinbest #bestvittawin #หวานของเบส #iconcineconic #iconsiam</t>
  </si>
  <si>
    <t>https://pbs.twimg.com/media/DtyiIAqUUAAmOjB.jpg</t>
  </si>
  <si>
    <t>Aor Angel</t>
  </si>
  <si>
    <t>Such an honor #peckpalit and #siwon meet to each other again in the big event Grand Opening #iconsiam and upcoming a very special project #TheBlueCarpetShowforUNICEF December 16th: 18:20-20:00 pm #เป๊กผลิตโชค #PeckPalit #PECKxUNICEF</t>
  </si>
  <si>
    <t>https://pbs.twimg.com/media/DtyUm_PVsAAxbK2.jpg</t>
  </si>
  <si>
    <t>Truely Madly Deeply === My IG: aorengja My Blog === https://aorangel.blogspot.com</t>
  </si>
  <si>
    <t>https://500px.com/AorAngel</t>
  </si>
  <si>
    <t>ARTINFO en Español</t>
  </si>
  <si>
    <t>Louis Vuitton Launches New Store in Iconsiam, Bangkok  @Louisvuitton #blouinartinfo #blouin #artinfo #Louis #Vuitton #Launches #New #Store #Iconsiam #Designer #spotlight #Bangkok</t>
  </si>
  <si>
    <t>https://sea.blouinartinfo.com/news/story/3411606/louis-vuitton-unveils-a-new-store-in-iconsiam-bangkok</t>
  </si>
  <si>
    <t>https://pbs.twimg.com/media/DtyJli-XQAATdrO.jpg</t>
  </si>
  <si>
    <t>Noticias de última hora del mundo del #arte y la #cultura, opiniones y entrevistas. http://es.blouinartinfo.com http://www.facebook.com/artinfospain</t>
  </si>
  <si>
    <t>http://enmx.blouinartinfo.com</t>
  </si>
  <si>
    <t>YO•WARE</t>
  </si>
  <si>
    <t>เปิดไฟสว่างดูกันว่า เวลาโรงหนัง 4DX ทำเอฟเฟกต์ประกอบหนัง มันเกิดอะไรขึ้นบ้าง ภาพจากภายในโรงภาพยนตร์ 4DX ที่ ICON Cineconic #ICONSIAM ซึ่งมีเอฟเฟกต์ใหม่ล่าสุด fogstorm ปล่อยควันปั่นพายุหมอก</t>
  </si>
  <si>
    <t>https://www.youtube.com/watch?v=CmbPqOzDY4I</t>
  </si>
  <si>
    <t>pic.twitter.com/eGzWLrqYOy</t>
  </si>
  <si>
    <t>Tech•News•Perspective. YO โยแวร์ พีรพล อนุตรโสตถิ์ #ชัวร์ก่อนแชร์ @TNAMCOT Fact-Checker•TV Reporter•Radio Host•Writer•VoiceOver•Christian Worship Drummer•@iTDED</t>
  </si>
  <si>
    <t>http://yowa.re</t>
  </si>
  <si>
    <t>MattWhittingham</t>
  </si>
  <si>
    <t>A look at #ICONSIAM, the new mega mall in Bangkok, Thailand.</t>
  </si>
  <si>
    <t>https://youtu.be/Q56DoaBC87M</t>
  </si>
  <si>
    <t>Singapore</t>
  </si>
  <si>
    <t>Travel and other wanderings</t>
  </si>
  <si>
    <t>http://www.mattwhittingham.com</t>
  </si>
  <si>
    <t>pitiphat_B</t>
  </si>
  <si>
    <t>#ICONSIAM #IconSiam 🖤</t>
  </si>
  <si>
    <t>https://pbs.twimg.com/media/Dtv9vmCVsAEcv0v.jpg</t>
  </si>
  <si>
    <t>22/173/58 😋</t>
  </si>
  <si>
    <t>varin</t>
  </si>
  <si>
    <t>ตามมาด้วยของหวาน ไอติมของร้าน Malou ใกล้ๆกับ apple store ร้านนี้เราติดชาที่เค้าขาย เคยไปกินที่ภูเก็ตร้าน torry พอมาเดินเที่ยว #iconsiam เจอเฉย 555 วันนี้มากินไอติมนมฮันนี่ หวานนน ชอบบบบ มีโรยหน้ากรุบๆมา อร่อย #maloutea #อร่อยนะรู้ยัง #อร่อยบอกต่อ</t>
  </si>
  <si>
    <t>https://pbs.twimg.com/media/Dtv9hJUU8AAHzbJ.jpg</t>
  </si>
  <si>
    <t>Traveler , Reader , Designer https://www.facebook.com/readcollections/</t>
  </si>
  <si>
    <t>https://www.instagram.com/readcollection/</t>
  </si>
  <si>
    <t>ร้าน teppen ที่ siam takashimaya ชั้น G คือดีงามมมมมม ไข่แดงคือดจีย์ แบบดี จะร้องไห้ 😂 ตอนแรกว่าจะไม่กิน เพราะกินซูชิไป5 ชิ้นแล้ว แต่เดินวนๆรอพี่สาว เลยกินรอละกัน 5555 😍👏🏻😍👏🏻✨ #teppen #iconsiam #wongnai #อร่อยไปแดก #อร่อยบอกต่อ #อร่อยนะรู้ยัง #siamtakashiyama</t>
  </si>
  <si>
    <t>pic.twitter.com/HEoJgBgpaD</t>
  </si>
  <si>
    <t>Artinfo Middle East</t>
  </si>
  <si>
    <t>https://pbs.twimg.com/media/Dtv7SgLWoAAt0cD.jpg</t>
  </si>
  <si>
    <t>http://enme.blouinartinfo.com/</t>
  </si>
  <si>
    <t>ARTINFO Korea</t>
  </si>
  <si>
    <t>https://pbs.twimg.com/media/Dtv1ykbXcAAlB-9.jpg</t>
  </si>
  <si>
    <t>The art world's breaking news, reviews, Q&amp;As, and features. http://enkr.blouinartinfo.com/</t>
  </si>
  <si>
    <t>Thailand in Cyber</t>
  </si>
  <si>
    <t>Review #ICONSIAM on the #Channel #YouTube of @ceemeagain | The new landmark of #Thailand. You don't miss! ☺️ 🛍️</t>
  </si>
  <si>
    <t>https://youtu.be/5EuXZOFALfI</t>
  </si>
  <si>
    <t>#ICONSIAM is the new landmark in #Thailand #Bangkok | the #GoogleMaps:</t>
  </si>
  <si>
    <t>https://goo.gl/maps/Ude62RFHiTo</t>
  </si>
  <si>
    <t>ปันโปร</t>
  </si>
  <si>
    <t>😍 ปันโปรขอพาชม ICON CINECONIC โรงหนังแห่งใหม่สุดหรูของฝั่งธนบุรี จัดเต็มทุกระบบการฉาย แถมมีเทคโนโลยีใหม่ล่าสุดเพียบจ้า อย่าช้านะ มีโปรเริ่มต้นแค่ 120.- เองจ้า ตามไปอ่านโล้ดดด  #รีวิวโรงหนังใหม่ #ไอคอนซีเนคอนิค #ไอคอนสยาม #ICONSIAM #ICONCINECONIC</t>
  </si>
  <si>
    <t>https://www.punpromotion.com/icon-cineconic/</t>
  </si>
  <si>
    <t>https://pbs.twimg.com/media/DtvvbCPVAAAEQho.jpg</t>
  </si>
  <si>
    <t>เรื่องดีๆมีไว้แชร์</t>
  </si>
  <si>
    <t>https://www.punpromotion.com</t>
  </si>
  <si>
    <t>อู๋อุ๋งงง</t>
  </si>
  <si>
    <t>เพิ่งรู้ว่า แชนเดอเลียอันนี้ทำจากแก้วเป่า ราคา 200 ล้าน++ ได้แรงบันดาลใจจาก พวงมาลัย ใช้ช่างเป่าแก้วอันดับหนึ่งของโลก ... ยอมแล้วในความอลังการนี้ #ICONSIAM</t>
  </si>
  <si>
    <t>https://pbs.twimg.com/media/DtvopdRVAAAOlUr.jpg</t>
  </si>
  <si>
    <t>ณ พุทธมณฑลดาวน์ทาวน์</t>
  </si>
  <si>
    <t>ชีวิตเกิดมาทั้งที ต้องลุยให้สุด ทำให้สุด ... Dare to be different. ... Begin with the end in mind</t>
  </si>
  <si>
    <t>SquidMan.ExE breaks the internet.</t>
  </si>
  <si>
    <t>ถ้าใครจำ Design icon หน้าห้องน้ำเจ้าปัญหา ที่ #ICONSIAM ได้ นี่คือสัญลักษณ์หน้าห้องละหมาดที่ไอคอนสยามที่เดิมแน่นอน!!! มีความธีมเดียวกันแน่นอนจ้า!!! ยอมๆ!!!</t>
  </si>
  <si>
    <t>https://pbs.twimg.com/media/DtvdDnoUcAA1zHp.jpg</t>
  </si>
  <si>
    <t>Thailand. The Land of smile.</t>
  </si>
  <si>
    <t>วิ่งตามโลกหมุนไปวัน ๆ แน่นอน!!!</t>
  </si>
  <si>
    <t>http://www.facebook.com/squidmanexe</t>
  </si>
  <si>
    <t>N</t>
  </si>
  <si>
    <t>ป๊อปคอร์นรสน้ำยาปูกับสเต๊ะที่ icon cineconic #ICONSIAM อร่อยมากกก สเต๊ะคือหอมเครื่องเทศ ผงกะหรี่มาก น้ำยาปูก็เผ็ดนิดๆ อร่อย ได้อยู่</t>
  </si>
  <si>
    <t>Planet</t>
  </si>
  <si>
    <t>TU82 | สัพเพเหระ | 09/10/18 with ☀️</t>
  </si>
  <si>
    <t>ไก่โต้ง สโมครมควัน</t>
  </si>
  <si>
    <t>มาเดินชิวที่ไอคอนสยาม #ICONSIAM #ZEPETO #UF8UY5</t>
  </si>
  <si>
    <t>https://pbs.twimg.com/media/DtvW5FNU0AMz2U-.jpg</t>
  </si>
  <si>
    <t>สาทร กรุงเทพๆ</t>
  </si>
  <si>
    <t>ชื่อไก่โต้ง 🐓 เขียนไม่เก่ง | ชวนเชิญไม่ได้ | เลยชอบดูและอ่าน | ตามหาเรื่องที่สนใจ | เบี้ยบ้ายรายทางก็เอา | สุดท้ายเมื่อติดตาก็ติดตาม</t>
  </si>
  <si>
    <t>http://www.facebook.com/miniwave</t>
  </si>
  <si>
    <t>💚อานังเนอิสเดอะเบสส!! #MINO✘✘</t>
  </si>
  <si>
    <t>#MXMinBKK #ICONSIAM #โพลารอยด์ #MONSTA_X #ออฟกัน #DoTen #JAEHYUN #minno #taeten #jaeten #jungten #yuwin #yutae #HANBIN #iKON #YG_TREASURE_BOX #จนค #LISA #BLACKPINK2019WORLDTOURinBKK #WANNAONE #ขายของสะสมgot7 #ความรู้สึกที่ไม่เคยรู้สึก #พรีออเดอร์ #ปี่แก้วนางหงส์ RT @minoyahh: รับทำโพลารอยด์ราคาถูกน๊าา 🔺2*2=1.5฿ 🔺2*3=2฿ 🔺3*4=3฿ 🔺สนใจสั่งได้ทางDM 🔺line::ammie.yahhค่ะ 🔺มีซองใสให้ฟรีค่ะสั่งได้ไม่มีขั้นต่ำ การันตีคุณภาพค่ะเพราะสั่งปริ้นที่ร้านอัดล้างรูปค่ะ 🔺ลทบ30฿ EMS50฿ #polaroid #ของขวัญวันเกิด #โพลารอยด์ #wannaone #NCT #ikon #monstax #blackpink</t>
  </si>
  <si>
    <t>https://twitter.com/minoyahh/status/1069986508407361536</t>
  </si>
  <si>
    <t>https://pbs.twimg.com/media/DtlbDMrVAAAVM7O.jpg</t>
  </si>
  <si>
    <t>ซงมินโฮคือบุคคลที่เป็นดั่งข้อยกเว้น จะให้บอกกี่รอบว่ามิโนคือนัมเบอร์วัน!!!!! ขออวยมิโนก่อนโดยองรอแป๊บ #WINNER #NCT #หลงโดยอง #ติ่งหลายวง #รีวิวminoyahh</t>
  </si>
  <si>
    <t>https://youtu.be/NY8VGNft-Zc</t>
  </si>
  <si>
    <t>ARTINFO Italy</t>
  </si>
  <si>
    <t>https://pbs.twimg.com/media/DtvR6ZXV4Ag0g56.jpg</t>
  </si>
  <si>
    <t>Italy</t>
  </si>
  <si>
    <t>ARTINFO Italia - Tutte le notizie d'arte dall'Italia e dal mondo</t>
  </si>
  <si>
    <t>http://enit.blouinartinfo.com/</t>
  </si>
  <si>
    <t>Tueng G'naughty</t>
  </si>
  <si>
    <t>ความสวยงามยามค่ำคืน #ICONSIAM</t>
  </si>
  <si>
    <t>https://pbs.twimg.com/media/DtvQogJUwAAvZCd.jpg</t>
  </si>
  <si>
    <t>Nonthaburi, Thailand</t>
  </si>
  <si>
    <t>artô</t>
  </si>
  <si>
    <t>ได้มาแล้ว ครั้งแรก ประทับใจอยู่นะ #ICONSIAM</t>
  </si>
  <si>
    <t>https://pbs.twimg.com/media/DtvL4piUUAAJe6v.jpg</t>
  </si>
  <si>
    <t>Cardiologist | Bangkok | Runner | Fashion | Cinemania | Tea Lover | iPhone | Gym Addicted | Not involved in any political issue | Thank you</t>
  </si>
  <si>
    <t>http://www.instagram.com/doctorart</t>
  </si>
  <si>
    <t>ลานริมน้ำที่ #ICONSIAM ก็พอจะมีไฟต้นคริสต์มาสให้ถ่ายแน่นอน!!! แต่ที่มันกว้าง อาจจะดูโหรงเหรงหน่อยๆ...</t>
  </si>
  <si>
    <t>https://pbs.twimg.com/media/DtvLfDkU0AE4SUr.jpg</t>
  </si>
  <si>
    <t>ARTINFO UK</t>
  </si>
  <si>
    <t>https://pbs.twimg.com/media/DtvIh1EU4AAlgIf.jpg</t>
  </si>
  <si>
    <t>United Kingdom</t>
  </si>
  <si>
    <t>The UK's breaking art news, reviews, Q&amp;As, and features from http://ARTINFO.COM</t>
  </si>
  <si>
    <t>http://uk.blouinartinfo.com</t>
  </si>
  <si>
    <t>โรง VIP ที่ #ICONSIAM เก้าอี้ดี มีของกินด้วย...</t>
  </si>
  <si>
    <t>https://pbs.twimg.com/media/DtvF8BmUUAA_wCG.jpg</t>
  </si>
  <si>
    <t>Artinfo HongKong</t>
  </si>
  <si>
    <t>https://pbs.twimg.com/media/DtvGK5bU0AEc_g5.jpg</t>
  </si>
  <si>
    <t>http://hk.blouinartinfo.com/</t>
  </si>
  <si>
    <t>Artinfo France</t>
  </si>
  <si>
    <t>https://pbs.twimg.com/media/DtvFQAzV4AAu--X.jpg</t>
  </si>
  <si>
    <t>The France's breaking art news, reviews, Q&amp;As, and features from http://ARTINFO.COM</t>
  </si>
  <si>
    <t>http://enfr.blouinartinfo.com/</t>
  </si>
  <si>
    <t>Artinfo China</t>
  </si>
  <si>
    <t>https://pbs.twimg.com/media/DtvDAVMU0AAkol9.jpg</t>
  </si>
  <si>
    <t>The China's breaking art news, reviews, Q&amp;As, and features from http://ARTINFO.COM</t>
  </si>
  <si>
    <t>http://encn.blouinartinfo.com/</t>
  </si>
  <si>
    <t>แดนนี่ ダニー</t>
  </si>
  <si>
    <t>AIS Next G iOS ที่ #ICONSIAM</t>
  </si>
  <si>
    <t>https://pbs.twimg.com/media/Dtu_CmlV4AA-15I.jpg</t>
  </si>
  <si>
    <t>ชอบเทคโนโลยีและมือถือ, BCC150, UOW, UNSW, อดีต Manager:IT Auditor อยู่ 1 ใน Big4 , ig: sur_dan</t>
  </si>
  <si>
    <t>http://www.facebook.com/dansurakarn</t>
  </si>
  <si>
    <t>THE STANDARD</t>
  </si>
  <si>
    <t>เมเจอร์ ทุ่มงบมหาศาลกว่า 400 ล้าน เปิดตัว ‘ไอคอน ซีเนคอนิค’ โรงภาพยนตร์ระดับแฟลกชิปใจกลางฝั่งธนฯ เทียบเท่าพารากอน ซีนีเพล็กซ์ ที่ไอคอนสยามตั้งเป้าจับกลุ่มลูกค้าไทยและต่างชาติที่ 70% และ 30% ครอบคลุมทุกเซกเมนต์ #ICONSIAM #TheStandardCo</t>
  </si>
  <si>
    <t>https://thestandard.co/icon-cineconic/</t>
  </si>
  <si>
    <t>STAND UP FOR THE PEOPLE 'สำนักข่าว' ที่นำเสนอข้อมูลข่าวสารในแนวทางสร้างสรรค์ เพื่อให้ความรู้ ความคิด ความเข้าใจ และแรงบันดาลใจแก่ผู้คน</t>
  </si>
  <si>
    <t>http://thestandard.co</t>
  </si>
  <si>
    <t>สไลเดอร์โรง Kids Cinema ที่ #ICONSIAM มันส์มากแน่นอน!!! ฟริ้ววววววววว!!!</t>
  </si>
  <si>
    <t>pic.twitter.com/8pVoP1EcZp</t>
  </si>
  <si>
    <t>BK Magazine</t>
  </si>
  <si>
    <t>Japan’s Takashimaya department store debuts in Thailand  #bkmagazine #iconsiam</t>
  </si>
  <si>
    <t>https://bk.asia-city.com/bangkok-places/attraction/siam-takashimaya</t>
  </si>
  <si>
    <t>https://pbs.twimg.com/media/Dtu20IkWsAAZm76.jpg</t>
  </si>
  <si>
    <t>Bangkok's #1 English language lifestyle media</t>
  </si>
  <si>
    <t>http://bk.asia-city.com</t>
  </si>
  <si>
    <t>yeon461</t>
  </si>
  <si>
    <t>#iconsiam @ ท่าเรือวัดม่วงแค</t>
  </si>
  <si>
    <t>https://www.instagram.com/p/BrC4WgEHDl3/?utm_source=ig_twitter_share&amp;igshid=6izm3ir0zhef</t>
  </si>
  <si>
    <t xml:space="preserve">Bangkok Thailand </t>
  </si>
  <si>
    <t>KU68 SC43 // Cassiopeia .. Primadonna .. minseoklover .. Kwontwins .. Royrose .. Myday</t>
  </si>
  <si>
    <t>http://instagram.com/nunoeyyy</t>
  </si>
  <si>
    <t>BLOUIN ARTINFO</t>
  </si>
  <si>
    <t>https://pbs.twimg.com/media/Dtuon8QU4AAH5v-.jpg</t>
  </si>
  <si>
    <t>New York, NY</t>
  </si>
  <si>
    <t>The art world's breaking news, reviews, Q&amp;As, and features. Art in your inbox! Subscribe to our Daily Newsletter: http://bit.ly/1MnNkdC</t>
  </si>
  <si>
    <t>http://www.blouinartinfo.com</t>
  </si>
  <si>
    <t>salehere</t>
  </si>
  <si>
    <t>📣 พาทัวร์ สุดยอดโรงหนังเด็ก #สไลด์เดอร์เข้าโรง กับ ICON CINECONIC หนึ่งในโรงที่ตื่นตาตื่นใจที่สุดรงไม่พ้น KIDS Cinema โรงหนังเด็ก ที่ขอบอกว่าตั๊กล๊ากฝุดๆ ⭐️ ราคาที่นั่งปกติ 120-140 บาท / ด้านบนสุด Opera คู่ละ 800 บาท / โซฟาด้านล่างนอนได้ คู่ละ 600 บาท #SaleHere #iconsiam</t>
  </si>
  <si>
    <t>https://pbs.twimg.com/media/DtuoCMhXcAMaR83.jpg</t>
  </si>
  <si>
    <t>Sale Here รวบรวมโปรโมชั่นทุกสิ่งในประเทศไทย ให้คุณได้อัพเดทสินค้าในราคาสุดพิเศษ! แจ้งโปรโมชั่นติดต่อ sale@salehere.co.th</t>
  </si>
  <si>
    <t>https://www.facebook.com/salehere/</t>
  </si>
  <si>
    <t>Basedthoven</t>
  </si>
  <si>
    <t>Beautiful #ICONSIAM</t>
  </si>
  <si>
    <t>https://pbs.twimg.com/media/DtumxCAUwAA08Gp.jpg</t>
  </si>
  <si>
    <t>Unconventional</t>
  </si>
  <si>
    <t>Thaiprnews</t>
  </si>
  <si>
    <t>3 กลยุทธ์ “สยาม ทาคาชิมายะ” ฝ่าวงล้อมห้างฯ ไทย พร้อมย้อนรอย “ตำนานห้างฯ ญี่ปุ่น” ในไทย  #สยามทาคาชิมายะ #ไอคอนสยาม #ICONSIAM</t>
  </si>
  <si>
    <t>http://bit.ly/2zL6rzz</t>
  </si>
  <si>
    <t>https://pbs.twimg.com/media/Dtug4xJU4AEawCd.jpg</t>
  </si>
  <si>
    <t>MAJOR ทุ่ม 400 ล้านบาทผุดโรงหนังหรู "ไอคอน ซีเนคอนิค" กลางไอคอนสยาม ตั้งเป๋าโกยตั๋ว 2 ล้านใบต่อปี  #ไอคอนซีเนคอนิค #ไอคอนสยาม #ICONSIAM #major</t>
  </si>
  <si>
    <t>http://bit.ly/2RDUbYT</t>
  </si>
  <si>
    <t>https://pbs.twimg.com/media/DtufoCKUcAAz05K.jpg</t>
  </si>
  <si>
    <t>มาจ้าาาาาา ขายต่อเนื่อง #BTSLoveYourselfBKK #EXO_LoveShot #ICONSIAM RT @INangkung: #พรมขน นุ่มนิ่ม ปูนอนปูนั่ง จะทำอะไรๆก็ได้ทุกท่า ปูโต๊ะเครื่องแป้งให้ #ฟุ้งฟิ้ง ปูข้างเตียง #แต่งบ้าน ให้เก๋สวยๆก็ทำได้น๊าสา #ของต้องมีตู้ต้องมา ราคาดี #thevoiceTH #howtoperfact #BNK48 #ทีมบูรพา #ทีมมช #ทีมมธ #ทีมมฟล #ทีมมศว #มิกซ์ซ่าท่าสนุก✨✨</t>
  </si>
  <si>
    <t>https://twitter.com/inangkung/status/1067706073983799296</t>
  </si>
  <si>
    <t>https://pbs.twimg.com/media/DtFBAqfUcAA5gYP.jpg</t>
  </si>
  <si>
    <t>Thailand Bangkok</t>
  </si>
  <si>
    <t>:):):) ♥</t>
  </si>
  <si>
    <t>ว้าวเลย ! อัพเดต #ของใหม่ ใน #ไอคอนสยาม มีอะไรเด็ดบ้างไปดูกันจากเพจ Mallbee ชีวิตติดห้าง  #ไอคอนสยาม #ICONSIAM</t>
  </si>
  <si>
    <t>http://bit.ly/2QzLvWa</t>
  </si>
  <si>
    <t>https://pbs.twimg.com/media/Dtufce7V4AA-QAH.jpg</t>
  </si>
  <si>
    <t>ARTINFO_SEA</t>
  </si>
  <si>
    <t>https://pbs.twimg.com/media/Dtuevp8U4AEW2pd.jpg</t>
  </si>
  <si>
    <t xml:space="preserve">South East Asia </t>
  </si>
  <si>
    <t>Arts and Culture news, reviews and features from South East Asia</t>
  </si>
  <si>
    <t>http://sea.blouinartinfo.com/</t>
  </si>
  <si>
    <t>เด็กสยาม_๑๙๘๘</t>
  </si>
  <si>
    <t>For my #FirstTime ever ! #ICONSIAM the #Newest #Biggest #ShoppingMall in #Bangkok #Thailand with the first #Apple store in Thailand, #TheNew #IMAX #Theater &amp; the #perfect #view in Bangkok.…</t>
  </si>
  <si>
    <t>https://www.instagram.com/p/BrCqx1ZAPtV/?utm_source=ig_twitter_share&amp;igshid=1n9xxiqhw3yq</t>
  </si>
  <si>
    <t>The World</t>
  </si>
  <si>
    <t>เด็กสยาม_๑๙๘๘, A Nolanite (Chris Nolan's fanboy)... Trying to be a better human, and a better actor as much as possible. แอดมินเพจเด็กสยามเกรียนแดกโลกที่ ๑</t>
  </si>
  <si>
    <t>https://www.facebook.com/S1AMB0YZ/</t>
  </si>
  <si>
    <t>ARTINFO Australia</t>
  </si>
  <si>
    <t>https://pbs.twimg.com/media/DtuPXSDVYAAE1r-.jpg</t>
  </si>
  <si>
    <t>Australia's breaking news, reviews, Q&amp;As, and features. Email us! social@artinfo.com https://www.facebook.com/BlouinArtinfoAustralia</t>
  </si>
  <si>
    <t>http://au.blouinartinfo.com</t>
  </si>
  <si>
    <t>😊 Nagase Kung 😊</t>
  </si>
  <si>
    <t>ปีใหม่นี้ อยากเห็นคนแต่งชุดไทยงามๆ ไปเดินเที่ยวห้างกัน .. #ICONSIAM ห้างแถวบ้านฉัน น่าจะกิจกรรมดีๆ เนอะ แต่งไทยไปเที่ยวห้าง ได้ส่วนลดนู่นนี่นั่นก็ว่าไปอ่ะ สวยงามจะตายไปชุดไทยแบบของเรา หรือจะชุดท้องถิ่น ภาคไหนก็ได้ งามทั้งนั้นอ่ะ^^</t>
  </si>
  <si>
    <t>Bangkok, THAILAND</t>
  </si>
  <si>
    <t>รักชาติ ศาสนา และ พระมหากษัตริย์ ❤️🇹🇭 ชอบของไทย ชอบความเป็นไทย ภูมิใจในความเป็นไทย Proud 2B THAI ❤️ I Love My King &amp;​Royal Family 👑❤️</t>
  </si>
  <si>
    <t>โรงหนังของ #iconsiam เดินมาเจอเหมือนเล็กนิดเดียวอ่ะ ทางเข้าเค้าเตอร์นี่ดูเหมือนโรงหนังเล็กๆ เลย... แต่เดินเข้าตรอกแล้วขึ้นบันไดไปแค่นั้นแหละ อื้อหืออออ!!! กว้างใหญ่อลังการใช้ได้เลย...</t>
  </si>
  <si>
    <t>https://pbs.twimg.com/media/DttxV4hU8AAK1SZ.jpg</t>
  </si>
  <si>
    <t>さのっち🇹🇭</t>
  </si>
  <si>
    <t>アイコンサイアムの映画館もオープン。KIDSシネマに4DXなど家族恋人と過ごせる施設が増えました。 #ICONSIAM</t>
  </si>
  <si>
    <t>https://pbs.twimg.com/media/DttvHPkU8AAb_xa.jpg</t>
  </si>
  <si>
    <t>バンコク</t>
  </si>
  <si>
    <t>#JAPANESEMANAGER / #EMPORIUM #EMQUARTIER バンコク子育て👦 元漫画家 日本では外資系アパレル社員 #イラスト 🎨 #動画 #男性用スタイリスト #占い #日本語 #タイ語 の無料レッスン(紹介制) をしてます http://Instagram.com/etktphoto</t>
  </si>
  <si>
    <t>http://etkt.hatenadiary.jp</t>
  </si>
  <si>
    <t>จากมุมตรงนี้เหมือนตึกมหานครไม่สูงเลย ส่วนอาคารพักอาศัยของ #iconsiam สูงปรี๊ด!!!</t>
  </si>
  <si>
    <t>https://pbs.twimg.com/media/DtttPIiUcAIpVae.jpg</t>
  </si>
  <si>
    <t>kaikong1007</t>
  </si>
  <si>
    <t>ใครสนใจเป็นตัวแทนบ้างเอ๋ย ใช้จริงเห็นผลจริง สนใจ dm มาจ้าาาา ด่วนจ้าาาา ต้องการ 20 คนเท่านั้น อย่ารออยู่เลย มาเลยจ้าาา มาเป็นครอบครัวเดียวกัน 📌📌 #ราคาทอง #BTSLoveYourselfBKK #ปี่แก้วนางหงส์ #บอลไทย #เฌอสิค #BLACKPINK2019INYOURAREAINBKK #มมล #ICONSIAM #REALLYREALLY100MILLION</t>
  </si>
  <si>
    <t>https://pbs.twimg.com/media/DttpYq4UcAAzXhK.jpg</t>
  </si>
  <si>
    <t>ดนตรี อาหาร ภาพยนตร์ เรื่องตลก สุขภาพ ดนตรี ข่าวธุรกิจ วิทยุ ภาพยนตร์ กีฬาท้องถิ่น</t>
  </si>
  <si>
    <t>Doublechap ~ 🔥💚</t>
  </si>
  <si>
    <t>แสงตอนกลางคืนสวยมาก บรรยากาศดีสุดๆ #ICONSIAM #THAILAND</t>
  </si>
  <si>
    <t>https://pbs.twimg.com/media/Dttf7CPUcAAtDer.jpg</t>
  </si>
  <si>
    <t>บางเขน, กรุงเทพมหานคร</t>
  </si>
  <si>
    <t>สะใภ้เมกา #MarkTuan #BamBam #got7</t>
  </si>
  <si>
    <t>🗓 Best' Schedule Update วันศุกร์ ที่ 7 ธันวาคม 61 เบสไปร่วมงานฉลองเปิดโรงหนัง ICON CINECONIC ชั้น 6 📍ICON SIAM ช่วงเวลา 6 โมงเย็น เป็นต้นไปนะคะ ฝ่ารถติดมาเจอกันนะจ๊ะหวานๆ 🤗 @vittawinbest #bestvittawin #หวานของเบส #iconcineconic #iconsiam</t>
  </si>
  <si>
    <t>https://pbs.twimg.com/media/DttWBVcVsAAnAd_.jpg</t>
  </si>
  <si>
    <t>TataeParadise</t>
  </si>
  <si>
    <t>นี่ล่ะที่รอคอย ชั้น6 โรงภาพยนตร์ สวยแบบจริงจังมากกก มาอยู่ได้ทั้งวันอ่ะ ครบวงจรสุดๆๆ #ICONSIAM</t>
  </si>
  <si>
    <t>https://pbs.twimg.com/media/DttPkaBVAAAQo0j.jpg</t>
  </si>
  <si>
    <t>ชีวิตต้องแซ่บ</t>
  </si>
  <si>
    <t>Never-Age</t>
  </si>
  <si>
    <t>#MovieTwit ชิงบัตรชมภาพยนตร์ #Aquaman #อควาแมนเจ้าสมุทร รอบพิเศษจำนวน 10 รางวัล 20 ที่นั่ง ณ โรงภาพยนตร์ โรงภาพยนตร์ ICON CINECONIC ชั้น 6 #ICONSIAM วันพุธที่ 12 ธันวาคม 2561 กติกา:  #ไอคอนสยาม</t>
  </si>
  <si>
    <t>http://bit.ly/2L52rPb</t>
  </si>
  <si>
    <t>https://pbs.twimg.com/media/DttOL1LU0AAvQhq.jpg</t>
  </si>
  <si>
    <t>website สุขภาพ อายุวัฒนะ แค่คลิกเดียว</t>
  </si>
  <si>
    <t>http://www.never-age.com</t>
  </si>
  <si>
    <t>khun pop</t>
  </si>
  <si>
    <t>Today’s working view #iconsiam @ TrueSphere Iconsiam</t>
  </si>
  <si>
    <t>https://www.instagram.com/p/BrCEGb6FmGkW_-QSiPbRSNhJnFXXn-69jYI0gQ0/?utm_source=ig_twitter_share&amp;igshid=ox88n3d0zv62</t>
  </si>
  <si>
    <t>A dad. A business man. A runner. Wants to be better everyday.</t>
  </si>
  <si>
    <t>ขอบคุณสถานฑูตเยอรมันที่อุดหนุน #กระเช้าดอกไม้ ให้ #งานปีใหม่ ค่ะ ขาวแดงสวยงามค่า🙏🇩🇪 Embassy📞0897811452ร้านเก่า #ดอกไม้ ใหม่ไม่ค้าง🌸เปิด6โมงเช้า-2ทุ่มร้านอยู่ #ถนนจันทน์ 55 ใกล้ #AsiaTique #VanillaMoon #TheUp #IconSiam #สาทร #พระราม3 #บางรัก #สีลม ไลน์ID #FlowerZoo ไม่ตอบโทรโลด</t>
  </si>
  <si>
    <t>https://pbs.twimg.com/media/DttIKJTVAAAQCrk.jpg</t>
  </si>
  <si>
    <t>แฟนพาเที่ยว/My Life My Travel</t>
  </si>
  <si>
    <t>โรงหนังที่หรูหราที่สุด และท้นสมัยที่สุดในประเทศไทย ICONcineconic ชั้น 6 ณ ห้างไอคอนสยาม #ReviewThailand #ICONSIAM #ICONcineconic #แฟนพาเที่ยว</t>
  </si>
  <si>
    <t>https://pbs.twimg.com/media/DttF20uUUAAywqm.jpg</t>
  </si>
  <si>
    <t>Couple Blogger : Travel : Lifestyle : Hotel ติดต่องาน 094-5929142</t>
  </si>
  <si>
    <t>chonrapat</t>
  </si>
  <si>
    <t>좋은 하루 되세요 :)) Have A Nice Day 🙆🏻#통역 #ล่ามเกาหลี #Interpreter #รีวิวสินค้า #yoga #요가 #lovejunenim #iconsiam #ICONSIAM</t>
  </si>
  <si>
    <t>https://pbs.twimg.com/media/Dts-QCDUUAAEGNe.jpg</t>
  </si>
  <si>
    <t>นายหัว...เว่ยยยยย Ⓟ②ⓞⓅⓡⓄ</t>
  </si>
  <si>
    <t>#ICONSIAM by #HuaweiP20pro ... เอาจริงๆ รอบนี้ยอม Huawei มากกก คือค่อนข้างมืด แต่ พอจัดตัว Night mode พลังความเว่อร์วังของกล้อง ก็ทำงาน</t>
  </si>
  <si>
    <t>https://pbs.twimg.com/media/Dts71Z7VAAAO5nZ.jpg</t>
  </si>
  <si>
    <t>instagram: itidbig</t>
  </si>
  <si>
    <t>กินไป ถ่ายไป | เที่ยวไป ถ่ายไป | ทุกรูปถ่ายด้วย Huawei P20Pro |</t>
  </si>
  <si>
    <t>http://comeinandsitdown.com</t>
  </si>
  <si>
    <t>joker-master</t>
  </si>
  <si>
    <t>เปิดตัว #AppleStore แห่งแรกของประเทศไทย เมื่อวันที่ 10 พฤศจิกายน 2561 ที่ผ่านมา โดยตั้งอยู่บนชั้น 2 ของศูนย์การค้า #ICONSIAM บรรยากาศติดริมแม่น้ำเจ้าพระยา ทางทีมก็นึกสนุกฮะ เลยทำคลิปพิเศษ กับคำถามยอดฮิตที่ว่า "Apple ขายของแพงจริงเหรอ?" มาชมกันเลยฮะ</t>
  </si>
  <si>
    <t>https://bit.ly/2QdnhBw</t>
  </si>
  <si>
    <t>https://pbs.twimg.com/media/Dts15UcUwAY6pY9.jpg</t>
  </si>
  <si>
    <t>บางขุนเทียน, กรุงเทพมหานคร</t>
  </si>
  <si>
    <t>ผมเป็น Blogger สาย IT ถ้าสนใจใน Smartphone, Gadget, กล้อง หรือไอดอล (5555) มาแบ่งปันความคิดเห็นกันได้ครับ^__^</t>
  </si>
  <si>
    <t>https://www.facebook.com/jokermaster619</t>
  </si>
  <si>
    <t>CHAYANAN</t>
  </si>
  <si>
    <t>คือเว่อร์วังอลังการมาก #ICONSIAM #สุดจัดปลัดบอก</t>
  </si>
  <si>
    <t>https://pbs.twimg.com/media/DtslssJU8AAgqWJ.jpg</t>
  </si>
  <si>
    <t>TACHAYA &amp;TATAS PRATUMWAN FC.</t>
  </si>
  <si>
    <t>ร้านข้าวแกง@pantip</t>
  </si>
  <si>
    <t>#ตารางงานKS วันจันทร์ที่ 31 ธันวาคม 2561 เวลา 19.00-20.00 น. งาน Amazing Thailand Countdown 2019 ที่ ICON SIAM #แกงส้ม #KANGSOMKS #AMAZINGTHAILANDCOUNTDOWN2019 #ICONSIAM</t>
  </si>
  <si>
    <t>VIP #แกงส้ม #KANGSOMKS @kangsomm lซิทคอม #เสือชะนีเก้ง ช่อง #one31 ทุกวันพฤหัสบดี 21.20 น.| 🎼📲#ยืด #ไปต่อกันไหม #ใจบาง|📍Youtube: OGME ENTERTAINMENT, KS OGME</t>
  </si>
  <si>
    <t>https://www.instagram.com/kangsom_pantip/</t>
  </si>
  <si>
    <t>송송💙</t>
  </si>
  <si>
    <t>「181201 M34N 📸」 Event Cooking Show Maepranom IconSiam @m34nismind #m34nismind #ผู้ชายคนที่101 #troop #TUSexyBoy #IconSiam</t>
  </si>
  <si>
    <t>https://pbs.twimg.com/media/DtsIPrQU0AAzo1K.jpg</t>
  </si>
  <si>
    <t>💙M34N💙 #m34nismind💙ส้มส้ม 💙Line:songsong4u_ 💙please do not re-post my photograph to weibo without permission💙please do not cut off my logo and re-edit💙</t>
  </si>
  <si>
    <t>นัท หัดรีวิว ฝาก IG รีวิว @longpaikin</t>
  </si>
  <si>
    <t>คือแบบ...มึงจะเป็นทุกอย่างในตัวเดียวกันไม่ได้ปะวะ??? คือน้องงกลัวไม่อินเทรนหรอ อยากเกาะกระแสว่างั้น เห็นไอ้ดอกนี้ฮิตเลยเอามาติดบ้างงี้ จะได้เพิ่มค่าตัวหรอ5555 ขำมาก555+ ปล.มีขายที่ loft #iconsiam #กูจะไม่ยอมเห็นรูปนี้คนเดียว</t>
  </si>
  <si>
    <t>https://pbs.twimg.com/media/DtrJ2JNV4AAoEGf.jpg</t>
  </si>
  <si>
    <t>IG : longpaikin รวบรวมของกินมากมายจ้า ช่วยไปติดตามด้วยน้า 🍧🍨🍦☕️</t>
  </si>
  <si>
    <t>http://www.fb.com/itnut</t>
  </si>
  <si>
    <t>baantalaystudio</t>
  </si>
  <si>
    <t>#ICONSIAM #ไอคอนสยาม ไปมาวันแรกที่เปิดครับ โชคดีที่ Terminal pattaya cancel เลยมานี่แทน อลังกว่าอีก !!</t>
  </si>
  <si>
    <t>https://youtu.be/Pf24xjLWK9Q</t>
  </si>
  <si>
    <t>Pigwidgeon: End Game 💥</t>
  </si>
  <si>
    <t>#ICONSIAM นี่ดูไปดูมาก็เหมือนลอนดอนใน #MortalEngines อยู่นะ</t>
  </si>
  <si>
    <t>Lak Si, Bangkok</t>
  </si>
  <si>
    <t>He/Him | #HarryPotter #FantasticBeasts #Marvel #DC #StarWars #Shonen #BL Usually tweet in Thai, sometimes English.</t>
  </si>
  <si>
    <t>http://pigwidgeon.exteen.com</t>
  </si>
  <si>
    <t>anneilada</t>
  </si>
  <si>
    <t>โชว์น้ำพุที่ #ICONSIAM เมื่อตอนเย็น สวยมากค่ะ โชว์เกือบ 10 นาที ดูเพลินเลย ☺☺💗</t>
  </si>
  <si>
    <t>pic.twitter.com/Ylode2jiuW</t>
  </si>
  <si>
    <t>Learning</t>
  </si>
  <si>
    <t>ティーラデット</t>
  </si>
  <si>
    <t>ห้องน้ำชั้นนี้สวยดีอะ ดีไซน์ได้หรูมาก #iconsiam @ ICONSIAM</t>
  </si>
  <si>
    <t>https://www.instagram.com/p/BrAuRzuFi4v/?utm_source=ig_twitter_share&amp;igshid=1wnmzkpz4lv3w</t>
  </si>
  <si>
    <t>Seoul, Korea</t>
  </si>
  <si>
    <t>I will...</t>
  </si>
  <si>
    <t>Teetetei</t>
  </si>
  <si>
    <t>#iconsiam #gay #gayboy</t>
  </si>
  <si>
    <t>https://pbs.twimg.com/media/DtqeVODU4AEkBvL.jpg</t>
  </si>
  <si>
    <t>Nerdy slim guy 🐱🐱 ig teteiix</t>
  </si>
  <si>
    <t>nuvomai</t>
  </si>
  <si>
    <t>#Teppen​ #ICONSIAM กินอีกแล้ว</t>
  </si>
  <si>
    <t>https://pbs.twimg.com/media/Dtqb1SyUwAAkV_4.jpg</t>
  </si>
  <si>
    <t>13.730927,100.510501</t>
  </si>
  <si>
    <t>รักทะเล lovejapan #ทาสแมว</t>
  </si>
  <si>
    <t>มีศักดินา 5 ไร่ 🐚🌾🐚</t>
  </si>
  <si>
    <t>กรี๊ดดดด ได้นั่งตรงหัวเรือด้วย วิวดี~~ เรือรับส่ง #ICONSIAM</t>
  </si>
  <si>
    <t>https://pbs.twimg.com/media/Dtqao7oU4AAw6TT.jpg</t>
  </si>
  <si>
    <t>mak baran</t>
  </si>
  <si>
    <t>バンコクの新名所 ICONSIAM｜かかって来なさい！タイランド #ICONSIAM #バンコク ＃タイ ＃applestore</t>
  </si>
  <si>
    <t>https://komugi3.info/iconsiam/</t>
  </si>
  <si>
    <t>https://pbs.twimg.com/media/DtqZV-MUwAEFXwb.jpg</t>
  </si>
  <si>
    <t>http://www.komugi3.info</t>
  </si>
  <si>
    <t>Annie</t>
  </si>
  <si>
    <t>#รวม10Cafeต้องไปตำที่IconSiam #รีบไประวังตกเทรน #ถนัดชิม รวม 10 cafes เด็ดๆ มาให้ซิสไปตำกัน ✔️ Cher Cheeva ✔️ Azabu Sabo ✔️ ATM Tea Bar ✔️ Are-Lom-Dee ✔️ Euraka Coffee Tea ✔️ Paul depuis 1889 ✔️ Brix Dessert Bar ✔️ Sugar Pop ✔️ Red Diamond ✔️ Thai Denmark Milk Land 📍#Iconsiam</t>
  </si>
  <si>
    <t>https://pbs.twimg.com/media/DtqXx3TV4AAHFKv.jpg</t>
  </si>
  <si>
    <t>ÜT: 13.743984,100.540837</t>
  </si>
  <si>
    <t>เป็นเพียงคนๆ หนึ่ง #Letsitbe</t>
  </si>
  <si>
    <t>Birdster</t>
  </si>
  <si>
    <t>ดนตรี น้ำพุ หน้า IconSiam ไปดูกันได้นะ ทุกๆคน #ICONSIAM #wow #great 👏🏻👏🏻👏🏻👏🏻👏🏻👏🏻</t>
  </si>
  <si>
    <t>https://pbs.twimg.com/media/DtqVYwsV4AAZqLJ.jpg</t>
  </si>
  <si>
    <t>พื้นที่สำหรับติ่งดารา นักร้อง 😆😅😄😃😂😁</t>
  </si>
  <si>
    <t>ICONSIAM</t>
  </si>
  <si>
    <t>ICONIC Multimedia Water Features การแสดงโชว์ระบำสายน้ำประกอบบทเพลงพระราชนิพนธ์ เนื่องในวันพ่อแห่งชาติ 5 ธันวาคม 2561 เปิดให้ชมฟรีวันละ 3 รอบ ได้แก่ 18:00,19:00, 21:00 วันนี้-7 ธ.ค. และ วันที่ 10 ธ.ค. (8-9 ธ.ค. งด) #ICONSIAM #ICONSIAMsevenWonders #วันพ่อแห่งชาติ</t>
  </si>
  <si>
    <t>https://pbs.twimg.com/media/DtqVEejUUAAB1Rg.jpg</t>
  </si>
  <si>
    <t>P(H)ADA🍑mx แช</t>
  </si>
  <si>
    <t>แพนเค้ก Brix หนานุ่ม ดีงาม #iconsiam ชั้น G #อร่อยไปแดก</t>
  </si>
  <si>
    <t>https://pbs.twimg.com/media/DtqTvJeUcAA-Zap.jpg</t>
  </si>
  <si>
    <t>VIPs , MONBEBE รี ฯ เยอะ mute ได้ ไม่ว่า เพราะไม่เห็น 😁 แวะหลายด้อม</t>
  </si>
  <si>
    <t>การตกแต่งโรงหนัง ICON Cineconic พบการใช้กระจก ดวงไฟ และจอ LED เป็นส่วนหนึ่งของผนัง ซุ้มตรวจตั๋ว และจุดเน้นต่าง ๆ อยู่ในความรู้สึกเดียวกับตัวห้าง #ICONSIAM ที่เน้นความเรียบหรู</t>
  </si>
  <si>
    <t>https://pbs.twimg.com/media/DtqObBzU0AAfGXn.jpg</t>
  </si>
  <si>
    <t>hugky</t>
  </si>
  <si>
    <t>ต้องขายน้ำสักกี่รอบถึงจะได้ครบทุกใบ#guccithailand #iconsiam #guccibag #ของมันต้องมี @ ICONSIAM</t>
  </si>
  <si>
    <t>https://www.instagram.com/p/BrAg2yylV_w2-XSn8YFXR5Mm2J6WN2_zwMe1fA0/?utm_source=ig_twitter_share&amp;igshid=5ktjfr06440k</t>
  </si>
  <si>
    <t>กรุงเทพมหานคร</t>
  </si>
  <si>
    <t>i'm an ordinary man</t>
  </si>
  <si>
    <t>http://thaiandroidphone.com/?8244</t>
  </si>
  <si>
    <t>Nutcracker</t>
  </si>
  <si>
    <t>I-C-O-N-S-I-A-M #landmarksidethon #iconsiam @ Icon Siam ไอคอนสยาม</t>
  </si>
  <si>
    <t>https://www.instagram.com/p/BrAg3hzF4_sX8RgiUnAE8Xd3BPVce7D2fqA39Y0/?utm_source=ig_twitter_share&amp;igshid=ubf8ci7y81dm</t>
  </si>
  <si>
    <t>ÜT: 13.753914,100.481011</t>
  </si>
  <si>
    <t>I Love Kanken</t>
  </si>
  <si>
    <t>น้องแบมพี่ไม่มีงบ</t>
  </si>
  <si>
    <t>อร่อยย #ICONSIAM</t>
  </si>
  <si>
    <t>https://pbs.twimg.com/media/DtqFsO6U4AEHzed.jpg</t>
  </si>
  <si>
    <t xml:space="preserve">ดินแดนGOT7 </t>
  </si>
  <si>
    <t>อยากพักชีวิต</t>
  </si>
  <si>
    <t>สวยยยย #ICONSIAM</t>
  </si>
  <si>
    <t>https://pbs.twimg.com/media/DtqFfWaU4AEJO80.jpg</t>
  </si>
  <si>
    <t>ブック~!!™</t>
  </si>
  <si>
    <t>กลับไทยปีหน้าจะไปเดิน #ICONSIAM งือออ</t>
  </si>
  <si>
    <t>Ota-ku, Tokyo</t>
  </si>
  <si>
    <t>เข้าชมฟรี! พิพิธภัณฑ์ลอยน้ำ “เรือศรีมหาสมุทร” ย้อนเวลาสู่ยุครุ่งเรืองแห่งกรุงธนบุรี  #เรือศรีมหาสมุทร #iconsiam</t>
  </si>
  <si>
    <t>https://travel.mthai.com/blog/195720.html</t>
  </si>
  <si>
    <t>#MXMinBKK #ICONSIAM #โพลารอยด์ #MONSTA_X #ออฟกัน #DoTen #JAEHYUN #minno #taeten #jaeten #jungten #yuwin #yutae #HANBIN #iKON #YG_TREASURE_BOX #จนค #LISA #BLACKPINK2019WORLDTOURinBKK #WANNAONE #ขายของสะสมgot7 #โก๋แก่ลันเตาButterflyEffectX #ForeverWithTiffanyYoung #พรีออเดอร์ RT @minoyahh: รับทำโพลารอยด์ราคาถูกน๊าา 🔺2*2=1.5฿ 🔺2*3=2฿ 🔺3*4=3฿ 🔺สนใจสั่งได้ทางDM 🔺line::ammie.yahhค่ะ 🔺มีซองใสให้ฟรีค่ะสั่งได้ไม่มีขั้นต่ำ การันตีคุณภาพค่ะเพราะสั่งปริ้นที่ร้านอัดล้างรูปค่ะ 🔺ลทบ30฿ EMS50฿ #polaroid #ของขวัญวันเกิด #โพลารอยด์ #wannaone #NCT #ikon #monstax #blackpink</t>
  </si>
  <si>
    <t>Nick_Adisak</t>
  </si>
  <si>
    <t>at my house... #iconsiam @ Icon Siam ไอคอนสยาม</t>
  </si>
  <si>
    <t>https://www.instagram.com/p/BrAeM9VlD2j/?utm_source=ig_twitter_share&amp;igshid=jlj7l9a0f9hk</t>
  </si>
  <si>
    <t>#MXMinBKK #ICONSIAM #โพลารอยด์ #MONSTA_X #ออฟกัน #DoTen #JAEHYUN #minno #taeten #jaeten #jungten #yuwin #yutae #HANBIN #iKON #YG_TREASURE_BOX #จนค #LISA #BLACKPINK2019WORLDTOURinBKK #WANNAONE #ขายของสะสมgot7 #โก๋แก่ลันเตาButterflyEffectX #ForeverWithTiffanyYoung RT @minoyahh: รับทำโพลารอยด์ราคาถูกน๊าา 🔺2*2=1.5฿ 🔺2*3=2฿ 🔺3*4=3฿ 🔺สนใจสั่งได้ทางDM 🔺line::ammie.yahhค่ะ 🔺มีซองใสให้ฟรีค่ะสั่งได้ไม่มีขั้นต่ำ การันตีคุณภาพค่ะเพราะสั่งปริ้นที่ร้านอัดล้างรูปค่ะ 🔺ลทบ30฿ EMS50฿ #polaroid #ของขวัญวันเกิด #โพลารอยด์ #wannaone #NCT #ikon #monstax #blackpink</t>
  </si>
  <si>
    <t>โรงหนังเด็ก Kids Cinema iconcineconic คือน่าเล่นมากมีโซนของเล่นไปอีก แต่สระบอลขนาดใหญ่ก็ต้องที่ quartiercineart นะ ใหญ่กว่าจริงๆไม่ได้โม้ #iconsiam #iconcineconic #Thanks #like4likes…</t>
  </si>
  <si>
    <t>https://www.instagram.com/p/BrAdhunHADP/?utm_source=ig_twitter_share&amp;igshid=1e09hvq6wlu4z</t>
  </si>
  <si>
    <t>ทงเฮขอชานมไข่มุกเยอะๆ</t>
  </si>
  <si>
    <t>เมื่อวานไปกินขนมร้าน​ Haha No​ มาโคตรอร่อยเลยอ่ะอีตัวที่เป็นวาราบิโมจิคือดีจ์อะไรขนาดนั้นนี่ให้10ไปเลย​ ชอบ​ จบการรีวิว #รีวิวiconsiam​ #ICONSIAM #hahanocafe #โมจิหยดน้ำ</t>
  </si>
  <si>
    <t>https://pbs.twimg.com/media/Dtp7fdIUUAAXz_P.jpg</t>
  </si>
  <si>
    <t>เป็นมนุษย์โลกคนนึงที่จำเป็นต้องสร้างกำแพงขึ้นมาเพื่อปกป้องตัวเอง ♻เป็นมิตรต่อสิ่งแวดล้อม #DHline 🐬</t>
  </si>
  <si>
    <t>ˢᵒᶠᵗʰᵉᵃʳ ᵗᵒ ᵉᵃᵗ 💛</t>
  </si>
  <si>
    <t>🌵💛 วันนี้ไปเจอร้านซาลาเปาสายคลีนๆมา ที่ #ICONSIAM ชื่อร้านBUN101 ไม่ได้ถ่ายตอนกินมาเลยㅜㅡㅜ แต่คืออร่อยมากกกกกกก กินตอนร้อนๆคือดี เรากินเปาลาวาคัสตาร์ดไข่เค็ม 138 แคล เองง ราคา26 บาท ราคานี้ในห้างโอเคอยู่เด้อ ในเมนูมีบอกแคลด้วย @aroii #อร่อยไปแดก #อร่อยบอกต่อ</t>
  </si>
  <si>
    <t>https://pbs.twimg.com/media/Dtp7EVGU4AAUHY0.jpg</t>
  </si>
  <si>
    <t>ᴮᴷᴷ</t>
  </si>
  <si>
    <t>ᴇᴀᴛ &amp;ʀᴇᴠɪᴇᴡ : ɴɪᴄᴇ ᴛᴏ ᴍᴇᴇᴛ ʏᴏᴜ open 3 'ɴᴏᴠᴇᴍʙᴇʀ</t>
  </si>
  <si>
    <t>บรรยากาศในโรง IMAX ที่ ICON Cineconic ชั้น 6 #ICONSIAM วันนี้ประเดิมด้วยการฉายเรื่อง #MortalEngines กระหึ่ม จอ IMAX นี้ เป็นจอฉาบเงินผืนใหญ่ไร้รอยต่อมีรูเล็ก ๆ ให้เสียงลำโพงด้านหลังผ่านออกมา จอนี้ห้ามทำความสะอาด พอครบอายุต้องเปลี่ยนใหม่ทั้งผืน ทางโรงจึงห้ามจับจอเด็ดขาด 🚫</t>
  </si>
  <si>
    <t>https://pbs.twimg.com/media/Dtp5hNVVAAABdwL.jpg</t>
  </si>
  <si>
    <t>❄</t>
  </si>
  <si>
    <t>สำหรับเรา #ICONSIAM ทำออกมาดีมาก อาหารการกินไม่ได้มีแค่ร้านหรูอย่างเดียว โซนราคาน่ารักๆก็มี แถมอร่อยคุ้มราคาด้วยนะ ห้างใหญ่มาก คนก็เยอะมากเหมือนกัน เดินเพลิน ส่วนการเดินทางสะดวกจะรฟฟ.ก็ได้รถเมล์ก็ดี แต่ถ้านั่งรถเมล์ติดอย่างเดียวรถติดม้ากกกก ให้ 8.5/10 จ้า</t>
  </si>
  <si>
    <t>http://instagram.com/nnmmw_</t>
  </si>
  <si>
    <t>บ่นไปเรื่อยเปื่อยเฉื่อยแฉะแซะมงแซะมงแซะมงมง</t>
  </si>
  <si>
    <t>หายเห่อ #ICONSIAM กันยัง จะได้ไป 555555</t>
  </si>
  <si>
    <t>7o2 planet</t>
  </si>
  <si>
    <t>World explorer | Realist | Gastronome | Politically active citizen | บ่นทุกเรื่องที่อยากบ่น | ชาวท่าแซะโดยกำเนิด | ลมใต้ปีกของ #เป๊กผลิตโชค</t>
  </si>
  <si>
    <t>iamv</t>
  </si>
  <si>
    <t>ลานน้ำพุเต้นระบำยาวที่สุดในเอเชียตะวันออกเฉียงใต้ เปิดใช้งานแล้วในไทย ณ ไอคอนสยาม --- *จัดแสดง แสง สี เสียง ร่วมกับเพลงพระราชนิพนธ์ ทุกวัน 18:00,19:00 และ 21:00 วันนี้ถึง 10 ธันวาคมนี้ เชิญมาถ่ายรูปตามสบาย --- พบงานเปิดตัวลานน้ำพุสุดยิ่งใหญ่ ต้นปีหน้า 2562 #ICONSIAM</t>
  </si>
  <si>
    <t>https://pbs.twimg.com/media/Dtpzp5zVYAYjFmk.jpg</t>
  </si>
  <si>
    <t>Explore cafe,dining around Bangkok. Japan-Retail-Marketing-New Products-IT | MallBee Co-Founder | Google Local Guide | Wongnai user | BNK48 | FAN2014 JPN</t>
  </si>
  <si>
    <t>http://about.me/indsm</t>
  </si>
  <si>
    <t>ภาพบรรยากาศวันเปิดวันแรกของ ICON CINECONIC สัญลักษณ์ใหม่ของโรงภาพยนตร์ระดับโลก เปิดแล้ววันนี้ที่ ชั้น 6 ไอคอนสยาม พร้อมกับโปรโมชั่นพิเศษอีกมากมาย #ICONSIAM #ICONCINECONIC</t>
  </si>
  <si>
    <t>https://pbs.twimg.com/media/DtpzayIUwAUN8Yn.jpg</t>
  </si>
  <si>
    <t>JJaePK</t>
  </si>
  <si>
    <t>เราชอบสองร้านนี้มาก ๆ อร่อย #ICONSIAM</t>
  </si>
  <si>
    <t>pic.twitter.com/dWe4t2W5qr</t>
  </si>
  <si>
    <t>Instagram https://instagram.com/jj.aepk?utm_source=ig_profile_share&amp;igshid=1j846v7nzc7i</t>
  </si>
  <si>
    <t>Nui</t>
  </si>
  <si>
    <t>#ICONSIAM #bangkok #Thailand</t>
  </si>
  <si>
    <t>pic.twitter.com/dAeLgjwMJ2</t>
  </si>
  <si>
    <t>🌻</t>
  </si>
  <si>
    <t>Ji Zhiya</t>
  </si>
  <si>
    <t>#ThaiDenmark #MilkLand #ICONSIAM ดีงามสมคำร่ำลือ</t>
  </si>
  <si>
    <t>https://www.facebook.com/WayuDiary/posts/373839806696392</t>
  </si>
  <si>
    <t>https://pbs.twimg.com/media/DtpsA73U4AA2i1L.jpg</t>
  </si>
  <si>
    <t>https://www.facebook.com/comet260us</t>
  </si>
  <si>
    <t>jpb</t>
  </si>
  <si>
    <t>#Landmark #buildings on the banks of #ChaoPhraya #river #Bangkok #Thailand  #dreamstime #Iconsiam #MagnoliasResidence #Hilton</t>
  </si>
  <si>
    <t>https://www.dreamstime.com/stock-photography-image133460363#res524433</t>
  </si>
  <si>
    <t>https://pbs.twimg.com/media/Dtpq6M3WsAYCgwh.jpg</t>
  </si>
  <si>
    <t>Tнaїlaиd</t>
  </si>
  <si>
    <t>#stock #photographer into #muaythai , against #animalcruelty, the content of my #TL may hurt your sensibility...😀 Insta: http://bit.ly/2s36Fxo</t>
  </si>
  <si>
    <t>https://frama.link/TheGoodLife</t>
  </si>
  <si>
    <t>Git</t>
  </si>
  <si>
    <t>ICONSIAM #iconsiam @ ICONSIAM</t>
  </si>
  <si>
    <t>https://www.instagram.com/p/BrASOvYnbS8/?utm_source=ig_twitter_share&amp;igshid=vu2bi22v0qrp</t>
  </si>
  <si>
    <t>@ バンコク</t>
  </si>
  <si>
    <t>คู่ควรไป TRUE BRANDING SHOP #ICONSIAM ถือเป็น FLAGSHIP STORE ที่มีพื้นที่ใหญ่ที่สุดกว่า 2,000 ตร.ม. พร้อมเทคโนโลยีสุดล้ำมากมาย แถมยังมีที่นั่งกว้างขวาง เห็นวิวหลักล้าน</t>
  </si>
  <si>
    <t>https://www.punpromotion.com/true-branding-shop/#</t>
  </si>
  <si>
    <t>ร้านอาหาร,ของกินเปิดใหม่เร็วๆนี้ ณ ไอคอนสยาม ชั้น 6 *After You *Din Tai Fung *Yayoi ใช่ครับ ยาโยอิ แต่เป็นเวอร์ชั่นอีกแบบหนึ่ง (เหมือนที่อีสต์วิลล์) และ บุฟเฟต์นานาชาติ อันดับ 1 จากไต้หวัน HARBOUR เปิดกุมภาพันธ์ 2562 -- ปล.เห็นลูกไก่ทอง กับ farmfactory ในโซนปิดอยู่ #ICONSIAM</t>
  </si>
  <si>
    <t>https://pbs.twimg.com/media/DtpoMnwVsAApbSo.jpg</t>
  </si>
  <si>
    <t>ไอคอนสยาม โซนเปิดใหม่ ชั้น 6 โรงหนัง: ICON CINECONIC มี IMAX,4DX เปิดแล้ว: Tonkatsu wako,Momo Paradise,Tsujiri,Masala Art,Bonchon. -- โซนร้านอาหาร 2 โซน เปิดบริการเร็วๆนี้ *ซุ้มรวงข้าว 10 ซุ้ม 10 ร้าน น้ำตกจากเพดาน ex.ลูกไก่ทอง,farmfactory *Terrace Bar วิวกรุงเทพ #ICONSIAM</t>
  </si>
  <si>
    <t>https://pbs.twimg.com/media/DtpmeqOVYAA6IiT.jpg</t>
  </si>
  <si>
    <t>ผมมาจากดาว -1994-</t>
  </si>
  <si>
    <t>รีวิวโรงหนังใหม่ ณ IconSiam หรูหราหมาเห่าแชนเดอเลียร์ไกวแกว่งมาก ชั้นแรก(ชั้น6ห้าง)ซื้อตั๋ว เดินพรมแดงเก๋ๆขึ้นบันไดเลื่อนสูงๆ มีโรงหนังอีก 2 ชั้นแล้วแต่โรง ห้องน้ำดีแต่จะงงอยู่ตรงไหน ที่แย่คือสัญญาณมือถือคืออับมาก จะเล่นมือถือรอเข้าโรงไม่โอเลย #ICONSIAM #ICONCINECONIC #movietwit</t>
  </si>
  <si>
    <t>https://pbs.twimg.com/media/Dtpku1fU0AI4MDi.jpg</t>
  </si>
  <si>
    <t>ชอบดูหนัง ซีรีส์ Netflix บางครั้งก็อ่านหนังสือ บางครั้งก็เป็นกวี</t>
  </si>
  <si>
    <t>Su_cps</t>
  </si>
  <si>
    <t>Say cheese! Hot สุดสยาม 😊🌹✨🌸 #ICONSIAM #holiday @ ICONSIAM</t>
  </si>
  <si>
    <t>https://www.instagram.com/p/BrAPqMuhp-KtXGncmMl7j_pOl95gjKK_2dcFu00/?utm_source=ig_twitter_share&amp;igshid=1ccni0yhy3zqv</t>
  </si>
  <si>
    <t>MED TU#21 ชอบพูดคนเดียว :)) Int. เขื่อนรัชชประภา</t>
  </si>
  <si>
    <t>รีวิวโรงหนังใหม่ ณ ICONSIAM โรง IMAX ที่นี่แม้จอไม่ใหญ่สะใจเท่า Paragon แต่เก้าอี้ดีกว่ามากกกก ไม่มีหัวคนหน้าบัง กว้างสบายพอไม่ให้เข่าไปสะกิดเบาะใคร ภาพใส ระบบเสียงกระหึ่ม ช่วงนี้โปรตั๋วถูกถือว่าคุ้มมาก ชาวฝั่งธนดีใจไม่ต้องข้ามไปไกลแล้ว #ICONSIAM #ICONCINECONIC #IMAX #movietwit</t>
  </si>
  <si>
    <t>https://pbs.twimg.com/media/Dtpiz6dVYAAlMHr.jpg</t>
  </si>
  <si>
    <t>Antonio Nurcahyo</t>
  </si>
  <si>
    <t>#IconSiam #Bangkok jadi destinasi wisata belanja &amp; hiburan terbesar di #Thailand! Simak #BeritaInternasional ini di #JURNAL19! #Thai #travel #travelling #traveller #travellers #travellife #vacation #shopping. . #DforDarlingDecember</t>
  </si>
  <si>
    <t>Majalaya, Indonesia</t>
  </si>
  <si>
    <t>“Terusalah melangkah maju, karena ada banyak orag yang menantimu ingin berbagi ilmu denganmu.”</t>
  </si>
  <si>
    <t>*the era of pua hua thong*</t>
  </si>
  <si>
    <t>ใครไป #ICONSIAM ตรงเชิงสะพานลอยฝั่งห้างที่จะไปตลาดคลองสาน ท่าน้ำเป๊ปซี่ จะมีคุณลุงนั่งพื้นขายพวงกุญแจอยู่ มีหลายตัวมาก 35 บาท นี่ได้ สไปเดอร์แมนมาตัวนึง</t>
  </si>
  <si>
    <t>https://pbs.twimg.com/media/DtphufgVsAQG6AP.jpg</t>
  </si>
  <si>
    <t>INTP | Marvel | 1D | The 1975 Spiderman is my fav hero. England on my way. Shibby! Everything has a meaning, not a reason.</t>
  </si>
  <si>
    <t>TKRST</t>
  </si>
  <si>
    <t>น้ำพุ #iconsiam</t>
  </si>
  <si>
    <t>https://pbs.twimg.com/media/DtpgLnRU8AA-1mk.jpg</t>
  </si>
  <si>
    <t>โซนซูชิที่ห้าง Siam Takashimaya @ Iconsiam นี่เหมือนเสี่ยงดวง ไปช่วงสายๆ นี่แทบไม่เหลือของ ลงแป๊บนึงก็หมดแล้ว (ﾟДﾟ) วันก่อนบังเอิญเจอแซลมอนชิ้นใหญ่ตามรูป ชิ้นละร้อยต้นๆ สดมากก เนื้อเป็นประกายแวววาว ซื้อมาทำยำแซลมอนกินเอง คุ้มจริง (*´∀｀*) @aroii #อร่อยไปแดก #iconsiam</t>
  </si>
  <si>
    <t>https://pbs.twimg.com/media/DtpfokrVYAEhoci.jpg</t>
  </si>
  <si>
    <t>[REVIEW]6th Floor of Iconsiam 1st day open, ICONIC Major Cineplex  #iconsiam #โรงหนัง #รีวิว #review #พาชม #DTKGameandMusic</t>
  </si>
  <si>
    <t>https://youtu.be/KkFTrdiabrY</t>
  </si>
  <si>
    <t>#ช่อดอกไม้ สีขาวใช้ได้ทุกโอกาส👨‍👦ลูกค้าสั่งให้ #วันพ่อ ❣️น่ารักจุงเบย📞0897811452ร้านเก่า #ดอกไม้ ใหม่ๆให้เวลาแม่ค้านี๊ส🌸เปิด6โมงเช้าถึง2ทุ่มทุกวันร้านอยู่ #ถนนจันทน์ 55 ใกล้ #AsiaTique #VanillaMoon #TheUp #IconSiam #สาทร #พระราม3 #บางรัก #สีลม ไลน์ID #FlowerZoo ไม่ตอบโทรเลยค่า</t>
  </si>
  <si>
    <t>https://pbs.twimg.com/media/DtpZ-eyVsAAqtBQ.jpg</t>
  </si>
  <si>
    <t>Master Pop (Dr.Pop)</t>
  </si>
  <si>
    <t>มาเดิน #IconSiam มีลูกศิษย์มาขอถ่ายรูป เห็นว่าเปิดร้านกุ้ยช่าย เลยอุดหนุน อร่อยอ่ะ คืออาหารไทยที่นี่อร่อยเยอะแยะ ค้านอยู่ประตู 7 เข้ามาเข้าทางขวาเลย เด็ดจริง เขาจะให้ฟรี แต่ขอซื้อ…</t>
  </si>
  <si>
    <t>https://www.instagram.com/p/BrAKY0InXAq/?utm_source=ig_twitter_share&amp;igshid=h9ys48vhl4q6</t>
  </si>
  <si>
    <t xml:space="preserve">ติดต่องาน คุณแป๊ว 081-3196936 </t>
  </si>
  <si>
    <t>ผมจะช่วยคุณทลายขีดจำกัดของชีวิต คุณจะมีชีวิตในฐานะของขวัญของโลกใบนี้</t>
  </si>
  <si>
    <t>http://www.fb.com/masterpopworld</t>
  </si>
  <si>
    <t>👨🏻‍💻 Raptør</t>
  </si>
  <si>
    <t>ไปติดฟิล์มที่ #AppleStore #IconSiam งานดีมาก !!! ติดเป๊ะมาก ฟิล์มยี่ห้อ Belkin ซึ่งมีทั้งแบบกระจกและฟิล์มบาง และพิเศษคือยี่ห้อนี้ผลิตให้ Apple เจ้าเดียวเท่านั้น !!</t>
  </si>
  <si>
    <t>I must protect everyone I love.</t>
  </si>
  <si>
    <t>https://www.youtube.com/channel/UC0X1JPrMFCtH3PKSv1dq6Kw</t>
  </si>
  <si>
    <t>Baby1177</t>
  </si>
  <si>
    <t>รับสมัครคนช่วยโพส 🌻🍑 ค่าสมัครฟรี!!! 1โพส=100 2โพส=200 3โพส=300 อยากมีเงินใช้ @ไลน์มาได้เลยค่าา #งานออนไลน์ได้เงินจริง #งานออนไลน์ #งานออนไลน์รายได้ดี #งานฟรี #ICONSIAM</t>
  </si>
  <si>
    <t>สนใจ เเอดไลน์ ID:0863512743_ ตอบเร็ว=ว่าง ตอบช้า=เรียน,ไม่ว่าง เเต่ตอบทุกคนน้าา</t>
  </si>
  <si>
    <t>James Vogel</t>
  </si>
  <si>
    <t>#ICONSIAM #ไอคอนสยาม #Vlog</t>
  </si>
  <si>
    <t>https://youtu.be/MfWQQ-DTIqE</t>
  </si>
  <si>
    <t>https://pbs.twimg.com/media/DtpX4fVUwAAO36c.jpg</t>
  </si>
  <si>
    <t>IG : jarem_jamess</t>
  </si>
  <si>
    <t>Bellbell</t>
  </si>
  <si>
    <t>รีวิวหาของกินที่โซนสุขสยาม ถูก อร่อย คุ้ม หมูสะเต๊ะ ชุดละ 100฿ ทอดมันปลากรายแท้ ชุดละ 50฿ ขนมจีนลูกชิ้นปลากรายแท้ ชุดละ 50฿ #ICONSIAM #SOOKSIAM</t>
  </si>
  <si>
    <t>https://pbs.twimg.com/media/DtpWxiYUwAA_a2e.jpg</t>
  </si>
  <si>
    <t>TiwTouch</t>
  </si>
  <si>
    <t>วิวตรงข้าม #ICONSIAM สวยมาก วันหลังจะเอากล้องไปด้วย 😁😁😁</t>
  </si>
  <si>
    <t>https://pbs.twimg.com/media/DtpVHXQUcAEEPgF.jpg</t>
  </si>
  <si>
    <t>https://www.instagram.com/7iwtouch/</t>
  </si>
  <si>
    <t>Mo-Mo-Paradise(Thai)</t>
  </si>
  <si>
    <t>เปิดแล้ว!!!! โม โม พาราไดซ์สาขา Icon Siam พร้อมเปิดให้บริการสำหรับชาวฝั่งธนแล้ววันนี้ ใครอยู่ใกล้ๆ อย่าลืมมาอิ่มอร่อยกับชาบู ชาบูและสุกี้ยากี้ต้นตำหรับญี่ปุ่นแท้ๆกันนะครับ #MOMoParadiseThailand #iconsiam #ที่สุดของชาบูชาบูและสุกี้ยากี้จากประเทษญี่ปุ่น</t>
  </si>
  <si>
    <t>👤</t>
  </si>
  <si>
    <t>ช่างแม่ง🐰</t>
  </si>
  <si>
    <t>-สวัสดีวันพ่อ- แจกดูดวงฟรี 9คนจ้า🎄🎄🎄 กติกา รี+ฟลว.ทวิตเท่านั้น พิมพ์คำถามมาได้เล้ย +++ใครสนใจดูดวงเสียตังค์แบบแม่นๆdmมาได้เลยจ้า+++ #ดูดวง #ดูดวงไพ่ยิปซี #ดูดวงฟรี #ดูดวงความรัก #แจกวอลเปเปอร์ #แม่หมอสายเปย์ #BLACKPINK2019INYOURAREAINBKK #ICONSIAM #ForeverWithTiffanyYoung</t>
  </si>
  <si>
    <t xml:space="preserve">รีวิวความแม่น #แม่หมอสายเปย์ </t>
  </si>
  <si>
    <t>รับดูดวง ดูแบบวัน/เดือน/ปี ,ไพ่ยิปซี , ลายมือ , ความรัก , ปรึกษาปัญหาชีวิต ติดต่องาน Line : poprujikorn หรือ DM [24ชม.ค่ะ] #Dek61</t>
  </si>
  <si>
    <t>เปิดตัว iconsiam อย่างใหญ่ #ICONSIAM #iconsiam #Siwon #เป๊กผลิตโชค #TheLegendaryParty</t>
  </si>
  <si>
    <t>Bangkoksanookdee Hostel</t>
  </si>
  <si>
    <t>#FathersDay #วันพ่อแห่งชาติ #Hostels #ICONSIAM #travelblog Afternoon delighted Happy Father's day 🇹🇭❤🤘</t>
  </si>
  <si>
    <t>https://pbs.twimg.com/media/DtpOFmKVYAYM7n4.jpg</t>
  </si>
  <si>
    <t xml:space="preserve"> BKK near Krungthonburi BTS</t>
  </si>
  <si>
    <t>The new vibrant&amp;boutique Hostel, best location ,a 3 mins walk to BTS Krungthonburi ,close to ICONSIAM,only 5 stations by skytrain to Silom,Paragon,MBK,Chinatown</t>
  </si>
  <si>
    <t>https://www.facebook.com/bangkoksanookdeehostel/</t>
  </si>
  <si>
    <t>NUOOUN</t>
  </si>
  <si>
    <t>มาเจิมโรงใหม่วันแรก #ICONSIAM #ICONCINECONIC</t>
  </si>
  <si>
    <t>https://pbs.twimg.com/media/DtpN4LHVYAANLfu.jpg</t>
  </si>
  <si>
    <t>KK ❤️ KAT-TUN</t>
  </si>
  <si>
    <t>AMBULANCEBLOG</t>
  </si>
  <si>
    <t>#DIORHOMME #aw18 #ICONSIAM #charoennakorn #chaophrayariver #bangkok #AMB_BANGKOK @ ICONSIAM</t>
  </si>
  <si>
    <t>https://www.instagram.com/p/BrAEhruA1X2/?utm_source=ig_twitter_share&amp;igshid=1c65usxfc07z3</t>
  </si>
  <si>
    <t>FASHION BLOG BASED IN BANGKOK.</t>
  </si>
  <si>
    <t>http://ambulanceblog.com</t>
  </si>
  <si>
    <t>งานง่ายๆ คนที่กำลังหารายได้เสริม เชิญทางนี้จ้าาาา อย่ารอช้า ไม่โกงแน่นอนจ้าาา รับประกันเลย มาเถอะ!! มาเป็นครอบครัวเดียวกันน้าาา #ICONSIAM</t>
  </si>
  <si>
    <t>https://pbs.twimg.com/media/DtpMErtU4AAel-d.jpg</t>
  </si>
  <si>
    <t>Musiclover</t>
  </si>
  <si>
    <t>ยิงเมียดับคาร้าน7-11 #รีวิวเซเว่น #ลูกฉันเป็นคนดี #วันพ่อแห่งชาติ #ICONSIAM #วิธีเลี้ยงหนูเล็ก #ข่าวจริง #ข่าวบันเทิง #ข่าวดารา #ข่าววันนี้ #ข่าวด่วน #ข่าวค่ำมิติใหม่ทั่วไทย #ข่าวกระแส #HappyDanielDay #ไทยรัฐ #เดลินิวส์ #คมชัดลึก #วันพ่อ #ข่าว #ข่าวPNC</t>
  </si>
  <si>
    <t>http://www.topicza.com/news84003.html?d=05122018&amp;f=35911</t>
  </si>
  <si>
    <t>รักแท้ดูแลไม่ได้</t>
  </si>
  <si>
    <t>🇰🇷→บินเกาหลีรอบ10-18ᴅᴇᴄ.</t>
  </si>
  <si>
    <t>#TheOrdinary Caffeine solution5% คาเฟอีนสะกัดเขเมข้น ช่วยกระชับผิวรอบดวงตาใต้ตายุบ เนียน ลดรอยคล้ำ!! 🔥 #ของมันต้องมี (มีจำกัด 10ขวด) ขนาด30ml. 🌼ราคา 690.- 📮free ems. #howtoperfect #ICONSIAM #พรีออเดอร์เกาหลี #รับหิ้วเกาหลี #ตลาดนัดBLACKPINK #ตลาดนัดWANNAONE #ตลาดนัดEXO</t>
  </si>
  <si>
    <t>https://pbs.twimg.com/media/DtpKzB_VsAAkh7Y.jpg</t>
  </si>
  <si>
    <t>ติดต่อ ᴅɪʀᴇᴄᴛ ᴍᴇꜱꜱᴀɢᴇ</t>
  </si>
  <si>
    <t>🌼𝔻𝕒𝕚𝕤𝕪 - รอบบินเฉพาะกิจรับพรีออเดอร์เกาหลีหิ้วเอง 10-18𝙳𝙴𝙲. คิด𝚁𝚊𝚝𝚎0.035 ส่งของวันที่21𝙳𝙴𝙲 /ᴇᴍꜱ50-120.- มัดจำได้50% / นัดรับพร้อมพงษ์</t>
  </si>
  <si>
    <t>วิตามินซีเกาหลีพร้อมส่ง 30 เม็ด 150 บาท</t>
  </si>
  <si>
    <t>พรุ่งนี้ไปไอคอนสยามฮับ ใครจะฝากหิ้วเสื้อจาก ALAND, เครื่องสำอางร้าน COSMO, ชุดชั้นในชุดนอน-น้ำหอมจาก วิคตอเรียซีเคร็ท, ครีมบำรุงผิว bathandbodyworks, สบู่จาก LUSH, รองเท้าแบรนด์ต่างๆ ก็รับฮับ DM หรือไลน์ได้เลยนะคะ #iconsiam #รับหิ้วuk #รับหิ้วเกาหลี #่howtoperfect</t>
  </si>
  <si>
    <t>สั่งของ DM /Line สั่งแล้วห้ามยกเลิก 💕</t>
  </si>
  <si>
    <t>รับกดสกินแคร์ The Ordinary, Pixi, Mario l รับกด Gmarket | วิตามินซีอึนดันจากเกาหลีพร้อมส่ง l ไม่ขายของปลอม | #ความน้องรีวิว | #ความน้องอัพเดท</t>
  </si>
  <si>
    <t>http://line.me/ti/p/@zcg9698f</t>
  </si>
  <si>
    <t>Zicta</t>
  </si>
  <si>
    <t>มาสนุกไปกับวิดีโอตลก ๆ และรับเงินสดด้วยกัน! ➡️  ใส่โค้ดนี้ &gt;&amp;gt; VHDZSH &lt;&amp;lt; เอาไปเลย 5,000 เหรียญ 💰😉 #แอพได้เงิน #BLACKPINK2019INYOURAREAINBKK #ลูกฉันเป็นคนดี #วันพ่อแห่งชาติ #itsskinSaintsup #HappyDanielDay #ICONSIAM #โก๋แก่ลันเตาButterflyEffectX</t>
  </si>
  <si>
    <t>http://veeu.app/dhYsMo</t>
  </si>
  <si>
    <t>pic.twitter.com/VBmsLZeY9n</t>
  </si>
  <si>
    <t>เพลิง🔥</t>
  </si>
  <si>
    <t>อยากไป #iconsiam แต่เงินที่มีอยู่ตอนนี้ไปได้แค่ร้านยายแดงหน้าปากซอย</t>
  </si>
  <si>
    <t>I get jealous so easily, especially you.</t>
  </si>
  <si>
    <t>แจกดูดวงฟรี 5คนจ้า🍁🍁🍁 บอกภาพรวม กติกา รี+ฟลว.ทวิตเท่านั้น พิมพ์แค่เดือนเกิด1-12 +++ใครสนใจดูดวงเสียตังค์แบบแม่นๆdmมาได้เลยจ้า+++ #ดูดวง #ดูดวงไพ่ยิปซี #ดูดวงฟรี #ดูดวงความรัก #แจกวอลเปเปอร์ #dek62 #แม่หมอสายเปย์ #BLACKPINK2019INYOURAREAINBKK #วันพ่อแห่งชาติ #ICONSIAM</t>
  </si>
  <si>
    <t>Thanakit</t>
  </si>
  <si>
    <t>โซนอลังการ วิวอลังการจิงๆ 🇹🇭🙏 #ICONSIAM Bangkok #Thailand @ ICONSIAM</t>
  </si>
  <si>
    <t>https://www.instagram.com/p/BrABB4qFZKB/?utm_source=ig_twitter_share&amp;igshid=1f6aecuqlh426</t>
  </si>
  <si>
    <t>ÜT: 14.847474,100.642657</t>
  </si>
  <si>
    <t>http://www.facebook.com/thanabank</t>
  </si>
  <si>
    <t>ของกินที่สยาม ทาคาชิมาย่า ส่งตรงความอร่อยจากญี่ปุ่นถึงไอคอนสยาม  via @kapookdotcom #iconsiam #SiamTakashimaya #ตะลุยชิม</t>
  </si>
  <si>
    <t>https://travel.kapook.com/view202096.html</t>
  </si>
  <si>
    <t>My games, my rules</t>
  </si>
  <si>
    <t>ไว้เจอกันช่วงเย็นหลังเลิกงาน วันหยุดไกลไป ไม่ไหว #iconsiam</t>
  </si>
  <si>
    <t>พญาไท, กรุงเทพมหานคร</t>
  </si>
  <si>
    <t>จากใจจริงเลยนะ อยากมีลูกกับเป๊กผลิตโชคค่ะ😳😳😳😳</t>
  </si>
  <si>
    <t>👑เจ้าหญิง​เลือดผสม💉</t>
  </si>
  <si>
    <t>#iconsiam</t>
  </si>
  <si>
    <t>[❕TK'thankz❕] ❄️소녀시대⭐️엑소⭐️비에이피☄갓세븐✨몬스타엑스⛈세븐틴☃방탄소년단☀️•SONE•EXOL•BABY•IGOT7•MONSBABE•CARAT•ARMY•everything•about•idol•Kpop•แฟนคลับผู้ภักดีศรีสะใภ้โคเรีย</t>
  </si>
  <si>
    <t>https://www.instagram.com/Watizkwa/</t>
  </si>
  <si>
    <t>บก.</t>
  </si>
  <si>
    <t>ทงคัตสึวาโกะ #ICONSIAM</t>
  </si>
  <si>
    <t>https://pbs.twimg.com/media/DtpDaKQUcAAsP6w.jpg</t>
  </si>
  <si>
    <t>นักเขียน ; That’s what I do for a living,is tell stories. / ไม่มีอะไรจะให้ นอกจากนิยายเท่านั้น / http://booooks.co</t>
  </si>
  <si>
    <t>https://www.mebmarket.com/index.php?action=SearchBook&amp;page_no=1&amp;type=tab_all&amp;search=Booky70</t>
  </si>
  <si>
    <t>ที่รัก</t>
  </si>
  <si>
    <t>“เฌอปราง-BNK48”ลุยเอาผิดเพจตัดต่อภาพเซ็กซ์ทอย! (คลิป) #วันพ่อแห่งชาติ #วันชาติ #วันพ่อ #BLACKPINK2019INYOURAREAINBKK #BLACKPINK2019WORLDTOURinbkk #BLACKPINK #iconsiam #WANNAONE #MAMAVOTE #WannaSpringBreeze #GOT7_MiRACLE #GOT7 #GOT7_PresentYOUandME #ข่าว</t>
  </si>
  <si>
    <t>http://www.starnews2day.com/news84044.html?d=05122018&amp;f=43854</t>
  </si>
  <si>
    <t>Sharing news อ่านข่าวกันน่ะค่ะ</t>
  </si>
  <si>
    <t>Spelling VitC🍊Sleeping mask😊By praew💋</t>
  </si>
  <si>
    <t>#แจกฟรี ขออนุญาติค่า ทางร้านมีกิจกรรมเตรียมรอปีใหม่มาเล่นกันจ้า #spelling #BLACKPINK2019INYOURAREAINBKK #ICONSIAM RT @spellingbypraew: #แจกฟรี Welcome New year🎉🎉 🎈อีก2เดือนจะปีใหม่แล้ว🎈 มาลุ้น #Spelling ชุดดูโอ้ขายดีสุดในเวลานี้กัน กติกาง่ายๆแค่ รี+ฟอล❤ สุ่มผู้โชคดีจากฟอล 2/1/19 1ทุ่ม #howtoperfect #ชี้โปรเป้าถูก #HOMESTAY #ปากดีย์เว่อร์ #TheFaceMenThailand2 #ไว้รีวิวห้ามขายของโว้ยยย #HappyBirthdaySeries</t>
  </si>
  <si>
    <t>https://twitter.com/spellingbypraew/status/1059079299288883200</t>
  </si>
  <si>
    <t>https://pbs.twimg.com/media/DrKbARHU4AAIHj6.jpg</t>
  </si>
  <si>
    <t>💕ตัวแทนหลักสต็อคแน่น 🍊สะสมแต้มรับฟรี+ของแถมทุกออเดอร์ 🍊ส่งสินค้า จ-ศ. 🍊นัดรับ BTSสยาม/MRTลาดพร้าว ใกล้เคียง 👇ถาม-สั่งซื้อ จิ้ม</t>
  </si>
  <si>
    <t>https://bit.ly/2lYzx7w</t>
  </si>
  <si>
    <t>💄</t>
  </si>
  <si>
    <t>#แจก #ลูกฉันเป็นคนดี #ไว้รีวิวห้ามขายของโว้ยย #Day1 #วันพ่อแห่งชาติ #ICONSIAM RT @ChapeachxReview: 💋 ＧＩＶＥＡＷＡＹ💋 - code lipstick liquid pro soft matte *รี+ฟอล *เอาไปใช้คนเดียวเลย5แท่ง *ประกาศตอน4000ฟลว (สงวนสิทธิ์ให้ฟลวเค้าน้า) #แจก #แจกฟรี #แจกของ</t>
  </si>
  <si>
    <t>https://twitter.com/ChapeachxReview/status/1069205189737906176</t>
  </si>
  <si>
    <t>https://pbs.twimg.com/media/DtaUbvhU8AIAXmx.jpg</t>
  </si>
  <si>
    <t xml:space="preserve">close </t>
  </si>
  <si>
    <t>🐺</t>
  </si>
  <si>
    <t>ไอค้้้อนนนนนนท้อปฟอมสุด ป็อปคอร์นรสหมูสะเตะกับน้ำยาปู ใครชิมแล้วรายงานรสชสติด้วยค่ะ #ICONSIAM</t>
  </si>
  <si>
    <t>https://pbs.twimg.com/media/DtpCkXxUwAAUBol.jpg</t>
  </si>
  <si>
    <t>♡ 🍊kimkimind 🍊♡</t>
  </si>
  <si>
    <t>ไม่ไหว ไกลเกิน #iconsiam</t>
  </si>
  <si>
    <t>✿✿ @realjonghyun90└ @skehehdanfdldi ✿✿ 💎SHINee World 💎</t>
  </si>
  <si>
    <t>https://twitter.com/Mindsimvem</t>
  </si>
  <si>
    <t>คุณแม่น้อง수달</t>
  </si>
  <si>
    <t>ท้ายแถวรถไป iconsiam อยู่พระประแดงแล้วมั้งใครจะมาหาช่องทางดีๆเด้อ #iconsiam</t>
  </si>
  <si>
    <t>bkk</t>
  </si>
  <si>
    <t>영재 &amp; 王嘉爾 pround of you support:GOT7</t>
  </si>
  <si>
    <t>Rx Armor</t>
  </si>
  <si>
    <t>Apple store by samsung phone #iconsiam</t>
  </si>
  <si>
    <t>https://pbs.twimg.com/media/Dto-RX7VYAExCFA.jpg</t>
  </si>
  <si>
    <t>bangkok</t>
  </si>
  <si>
    <t>Trusted me, I’m pharmacist. แต่ตอนนี้อยากเปลี่ยนไปสาย IT บ่นไปเรื่อย ชอบเล่นเวท เข้ายิมบ่อยๆ เป้าหมายคือตัวโตเป็นหมี 555</t>
  </si>
  <si>
    <t>Gap</t>
  </si>
  <si>
    <t>Check in here Apple Iconsiam. #ICONSIAM #IconDestination</t>
  </si>
  <si>
    <t>https://pbs.twimg.com/media/Dto-A3MV4AAtIm_.jpg</t>
  </si>
  <si>
    <t>จุดถ่ายรูป ไอคอนสยาม มุมสวยเพียบ ถ่ายยังไงก็ไม่เบื่อ  via @kapookdotcom #iconsiam</t>
  </si>
  <si>
    <t>https://travel.kapook.com/view202343.html</t>
  </si>
  <si>
    <t>#ICONSIAM เปิดชั้น 6 มีโรงหนังแล้วนะจ๊ะวันนี้ หนังทุกเรื่องลด 50% จนกว่าจะครบ 10,000 สิทธิ์ มาตำๆ</t>
  </si>
  <si>
    <t>https://pbs.twimg.com/media/Dto8oBqV4AAGGOd.jpg</t>
  </si>
  <si>
    <t>เปิดวันแรก ICON CINECONIC โรงหนังบนชั้น 6 #ICONSIAM เป็นโรงในเครือเมเจอร์ ที่มี 12 โรง พร้อมด้วย VIP 4DX IMAX KIDS ครบ ผู้คนคึกคักตั้งแต่เปิดโรง มีโปรพิเศษ</t>
  </si>
  <si>
    <t>pic.twitter.com/KKW0mfXzKs</t>
  </si>
  <si>
    <t>มนุษย์อ้วนชอบรีวิว</t>
  </si>
  <si>
    <t>#ICONCINECONIC เค้าเปิดแล้วนะ หรูหราหมาหอนมาก เท่านั้นไม่พอมีโปรจองตั๋วผ่าน app เริ่มต้น120฿ ตอนนี้สมัครบัตร #MGEN แค่50฿ ไปว้อย!!! จงวิ่งตามกลิ่นป๊อบคอร์นไป!! เจอสไปดี้ด้วย 🤟 📍 @iconsiam ชั้น6 #ไว้รีวิวห้ามขายของโว้ยยย #มนุษย์อ้วนชอบรีวิว #ICONSIAM @MajorGroup #ไอคอนสยาม</t>
  </si>
  <si>
    <t>https://pbs.twimg.com/media/Dto5c5KU4AAl_oD.jpg</t>
  </si>
  <si>
    <t>fb.me/ManutOuanReview</t>
  </si>
  <si>
    <t>หนทางเดียวที่จะผอมคือต้องอดอยาก 😂 #มนุษย์อ้วนชอบรีวิว #อายุน้อย100โล</t>
  </si>
  <si>
    <t>https://www.youtube.com/user/earnsica</t>
  </si>
  <si>
    <t>อ่ะ เปิดมายังไม่ทันไร หลุดละ #iconsiam</t>
  </si>
  <si>
    <t>https://pbs.twimg.com/media/Dto5DzWUUAIphhS.jpg</t>
  </si>
  <si>
    <t>PartTimeJob</t>
  </si>
  <si>
    <t>สนใจงานคลิก #BLACKPINK2019INYOURAREAINBKK #Happy24thTEeJaRujiDay #BLACKPINK2019INYOURAREATOURinBKK #OrnBNK48 #HappyDanielDay #ตลาดนัดrvv #ก็อตอิทธิพัทธ์ #ICONSIAM #งานออนไลน์ #หาเพื่อนคุย #หาเงินออนไลน์ #รับงาน #รับงานสมุทรปราการ #รับงานรังสิต #รับงานกทม</t>
  </si>
  <si>
    <t>https://line.me/R/ti/p/%40she1900k</t>
  </si>
  <si>
    <t>https://pbs.twimg.com/media/Dto33DTVsAE92Mk.jpg</t>
  </si>
  <si>
    <t>ด่วน‼️ นิสิต/นักศึกษา/ผู้ว่างงาน ▪▪▪รับคนช่วยตอบแชท▪▪▪ ลูกค้าผ่าน Line@/FB/IG รายได้วันละ 1,000฿ #รับ18ปีบริบูรณ์ #รับกทมและปริมณฑล Line : @she1900k</t>
  </si>
  <si>
    <t>http://line.me/R/ti/p/%40she1900k</t>
  </si>
  <si>
    <t>l'm  zozo</t>
  </si>
  <si>
    <t>เปิดได้เดือนเดี่ยว ที่ปิดเสาหลุดแล้วจ้าาา เพดานก็ยังทำไม่เสร็จ #ICONSIAM</t>
  </si>
  <si>
    <t>บึงคำพร้อย, จ.ปทุมธานี</t>
  </si>
  <si>
    <t>😬😬😬😬</t>
  </si>
  <si>
    <t>https://www.facebook.com/benz.supnanat</t>
  </si>
  <si>
    <t>Sirasit Tatiyapantharak</t>
  </si>
  <si>
    <t>#สำรวจห้าง #IconSiam #เจริญนคร วันนี้ (5 ธันวาคม 2561) น้ำพุบริเวณลาน River Park ของห้าง #ไอคอนสยาม จะเปิดให้ชมอย่างเป็นทางการ ซึ่งโชว์แรกนี้จะโชว์ระบำสายน้ำประกอบเพลงพระราชนิพนธ์ของในหลวง ร.๙ โดยไม่เสียค่าใช้จ่าย วันละ 3 รอบ เวลา 18:00 น. / 19:00 น. / 21:00 น. #RETAILman</t>
  </si>
  <si>
    <t>https://pbs.twimg.com/media/DtoxR53UwAAtB_2.jpg</t>
  </si>
  <si>
    <t>Bangkok Noi, Bangkok, Thailand</t>
  </si>
  <si>
    <t>My name is TAAM, Sirasit Tatiyapantharak, from Thailand. You can follow me on the other pages at Facebook, Instagram, Google+, LINE, Pinterest &amp; Tumblr. Thanks.</t>
  </si>
  <si>
    <t>http://www.facebook.com/sirasith</t>
  </si>
  <si>
    <t>พีพี รัก ถัง ตันตัน😘😘</t>
  </si>
  <si>
    <t>กูบอกแล้วรถจะติด😭😭😭หน้าบ้านกู #iconsiam</t>
  </si>
  <si>
    <t>นุชรักพี่โชค นุชจะเป็นกำลังใจให้พี่โชค นุชไม่ชอบม่า นุชชอบนิ้มและเสียงหัวเราะของพี่โชค✌️❤️✌️❤️✌️❤️</t>
  </si>
  <si>
    <t>t</t>
  </si>
  <si>
    <t>เดินโซนโรงเรียนพิเศษคือแอร์หนาวมาก พอมาโซนร้านอาหารนี่เหมือนห้างลืมเปิดแอร์ #iconsiam</t>
  </si>
  <si>
    <t>Cashless society, Kalaland</t>
  </si>
  <si>
    <t>Caffeine Addicted. Cat person. Live to eat. Fountain pen user. Post-Modern. Retweet ≠ endorsement.</t>
  </si>
  <si>
    <t>http://treeserverblog.wordpress.com</t>
  </si>
  <si>
    <t>รถติดมาก ติดแบบไม่ขยับเลย 😭 #ICONSIAM</t>
  </si>
  <si>
    <t>araya t.</t>
  </si>
  <si>
    <t>ติดมากจีงง เชื่อล้าววว ฮือออ #iconsiam</t>
  </si>
  <si>
    <t>whatever happen happens for the best.</t>
  </si>
  <si>
    <t>โรงภาพยนตร์ ICON CINECONIC สัญลักษณ์ใหม่ของโรงภาพยนตร์ระดับโลก ชั้น 6 #ICONSIAM เปิดแล้ววันนี้ ฉลองการเปิดตัวด้วยโปรโมชั่นพิเศษ!! ซื้อตั๋วผ่านแอพ Major Movie Plus ที่นั่งละ 120* บาท ทุกรอบ ทุกเรื่อง ถึง 31 ธ.ค. นี้เท่านั้น รายละเอียดเพิ่มเติมคลิก &gt;&amp;gt;</t>
  </si>
  <si>
    <t>https://bit.ly/2QqQDvJ</t>
  </si>
  <si>
    <t>https://pbs.twimg.com/media/Dtoos1BVsAEOtbO.jpg</t>
  </si>
  <si>
    <t>วันดีๆของเรา</t>
  </si>
  <si>
    <t>แห่ชมกว่า 2 ล้าน! “นาก”เล่นสายฉีดชำระ ชี้เป็นสัตว์คุ้มครอง ไม่ใช่สัตว์เลี้ยง #ข่าววันนี้ #สัตว์โลกน่ารัก #สัตว์ #วิธีเลี้ยงหนูเล็ก #วันพ่อแห่งชาติ #movietwit #เฌอปราง #장원영 #ICONSIAM #OrnBNK48</t>
  </si>
  <si>
    <t>http://www.socialhot24.com/news83979.html?d=05122018&amp;f=37839</t>
  </si>
  <si>
    <t>อ.แม่สาย, จ.เชียงราย</t>
  </si>
  <si>
    <t>พายุ</t>
  </si>
  <si>
    <t>นุ้งตาล</t>
  </si>
  <si>
    <t>แนะนำว่าอะไรก็ได้ที่ไม่ใช่แทกซี่หรือรถส่วนตัว #ICONSIAM</t>
  </si>
  <si>
    <t>https://pbs.twimg.com/media/DtogsJYU8AA2l-W.jpg</t>
  </si>
  <si>
    <t>J.HANNAH CHOOSORN</t>
  </si>
  <si>
    <t>⚡️ “I love the river #Bangkok #Thailand #Home ” by @JEHANCHOOSORN #ICONSIAM</t>
  </si>
  <si>
    <t>https://pbs.twimg.com/media/Dtof2Z5VsAEKMyl.jpg</t>
  </si>
  <si>
    <t>Los Angeles, CA</t>
  </si>
  <si>
    <t>I'm a Producer, Actress &amp; Business Owner. Prepare To Create A Comedy Action Movie. Soulmate-Destroyer &amp; Vanilla &amp; I am Raisamu The Great disaster</t>
  </si>
  <si>
    <t>⚡️ “I love the river #Bangkok #Thailand #Home ”#ICONSIAM by @JEHANCHOOSORN</t>
  </si>
  <si>
    <t>https://pbs.twimg.com/media/DtoflVLVsAEL5ER.jpg</t>
  </si>
  <si>
    <t>🌈อิมแจบอมคือของหวาน🌴</t>
  </si>
  <si>
    <t>สนใจสอบถามได้ค่ะ💚 #ตลาดกัซ #ตลาดนัดอากาเซ #ตลาดนัดgot7 #ตลาดนัดอากาเซ่ #ตลาดนัดWANNAONE #ตลาดนัดสวนแครอท #ตลาดนัดEXO #ตลาดนัดบพ #ตลาดนัดBNK48 #ตลาดนัดบังทัน #ตลาดนัดIZONE #ตลาดนัดstraykids #ตลาดนัดiKON #ตลาดรถไฟบังทัน #ตลาดนัดJBJ #OrnBNK48 #ICONSIAM #เฌอปราง RT @jb_leaderz: หมอนสั่งทำ 200฿ เท่านั้น ‼️‼️ มี 2 ขนาด (ค่าส่ง 40/60) สี่เหลี่ยมผืนผ้า 20*13 นิ้ว = 50*33 ซ.ม. สี่เหลี่ยมจัตุรัส 15*15 นิ้ว = 38*38 ซ.ม. 🔥🔥 🔥🔥 สั่งสกรีนได้ทุกรูปป💚 #ตลาดนัดสวนแครอท #ตลาดนัดบังทัน #ตลาดนัดIZONE #ตลาดนัดnct #ตลาดนัดWANNAONE️ #ตลาดนัดอากาเซ่ #BNK48Market</t>
  </si>
  <si>
    <t>https://twitter.com/jb_leaderz/status/1069474879248859136</t>
  </si>
  <si>
    <t>ขายของในปักหมุด📌 ส่งของทุกวันจันทร์-ศุกร์🚚 รับวอลเล็ท ธ.ไทยพาณิชย์ พร้อมเพย์💸 ดูรีวิวได้ที่ 👇 #รีวิวหมอนสกรีนคุณนายอิม I💚GOT7🕊</t>
  </si>
  <si>
    <t>BZ ◡̈</t>
  </si>
  <si>
    <t>โปรเยอะเวอร์!!!! — โรงใหม่สุด หรูสุด ล้ำสุดกับราคานี้ ต้องโดน!!!! จริงจริง ไปตำจ้าาาาาา บนแอพเมเจอร์จ้าาาาาาา #ICONCINECONIC #ICONSIAM</t>
  </si>
  <si>
    <t>https://pbs.twimg.com/media/DtoeZqjUwAAEeMX.jpg</t>
  </si>
  <si>
    <t>1990' ❁ | 💚’s | ♡ @toeytiewthai_fc</t>
  </si>
  <si>
    <t>https://Instagram.com/sbitaz</t>
  </si>
  <si>
    <t>สนใจสอบถามได้ค่ะ💚 #ตลาดกัซ #ตลาดนัดอากาเซ #ตลาดนัดgot7 #ตลาดนัดอากาเซ่ #ตลาดนัดWANNAONE #ตลาดนัดสวนแครอท #ตลาดนัดEXO #ตลาดนัดบพ #ตลาดนัดBNK48 #ตลาดนัดบังทัน #ตลาดนัดIZONE #ตลาดนัดstraykids #ตลาดนัดiKON #ตลาดรถไฟบังทัน #ตลาดนัดJBJ #OrnBNK48 #ICONSIAM #เฌอปราง RT @jb_leaderz: ปีใหม่นี้มีของขวัญกันรึยังงง~~~😍 ถ้ายังไม่มีมาสั่งหมอนกันเร็ววว💕 สั่งได้ทุกรูป สั่งเป็นของขวัญน่ารักๆ ถูกใจทุกเพศทุกวัย✌ สนใจสอบถามได้ค่ะ💚 🆔 0878566598m #ตลาดนุช #ตลาดนัดอากาเซ #ตลาดกัซ #ตลาดนัดอากาเซ่ #ตลาดนัดIZONE #ตลาดนัดBNK48 #ตลาดนัดบังทัน #ตลาดนัดบพ</t>
  </si>
  <si>
    <t>https://twitter.com/jb_leaderz/status/1069816328603656192</t>
  </si>
  <si>
    <t>https://pbs.twimg.com/media/DtjAQiFU0AEaQGW.jpg</t>
  </si>
  <si>
    <t>#พวงมาลัย มะลิล้วน #วันพ่อ กราบผู้ใหญ่ แจ้งงบได้ค่ะ🌼#ดอกไม้ สดใหม่อาจมีไม่เหมืิอนในแต่ละวัน ราคาขึ้นลงตามเทศกาล📞0897811452🌸เปิด6โมงเช้าถึง2ทุ่มทุกวันร้านอยู่ #ถนนจันทน์ 55 ใกล้ #AsiaTique #VanillaMoon #TheUp #IconSiam #สาทร #พระราม3 #บางรัก #สีลม ไลน์ID #FlowerZoo ไม่ตอบโทรโลด</t>
  </si>
  <si>
    <t>https://pbs.twimg.com/media/DtodIO4UUAEnXHw.jpg</t>
  </si>
  <si>
    <t>It's good that today I have a chance to take a break and it will be a good day for me to learn something. 😍#ICONSIAM # #BANGKOK #THAILAND</t>
  </si>
  <si>
    <t>https://pbs.twimg.com/media/DtoZiMQU8AEJkKq.jpg</t>
  </si>
  <si>
    <t>Na.p_shop</t>
  </si>
  <si>
    <t>ผ้าห่มจิงโจ้น่ารัก พกพาง่าย เหมาะสำหรับเอาไว้ห่มในโรงหนัง หรือเวลาเดินทางได้ 390 ส่งฟรี!! สอบถามเพิ่มเติมไลน์ na.pak หรืออินบอกค่ะ #BLACKPINK2019INYOURAREAINBKK #วันพ่อแห่งชาติ #ลูกฉันเป็นคนดี #วิธีเลี้ยงหนูเล็ก #ICONSIAM #ถูกบอกต่อ #ของขวัญ #ผ้าห่ม #ส่งฟรี #ของดีบอกต่อ #ถูกและดี</t>
  </si>
  <si>
    <t>https://pbs.twimg.com/media/DtoYakrUwAAseQ8.jpg</t>
  </si>
  <si>
    <t>(Na.p_shop) ขายของน่ารักต่างๆทุกสิ่งในโลกนี้ #ส่งฟรีทั่วประเทศไทย #ส่งจริงขอดูรีวิวได้ #สินค้าเพิ่มเติมในไอจี IG. http://instagram.com/na.p_shop/ มีวอลเล็ตด้วยน้าา 💕</t>
  </si>
  <si>
    <t>Prachachat</t>
  </si>
  <si>
    <t>ไอคอนสยาม’ เปิด ‘ICONIC Multimedia Water Features’ น้ำพุเต้นระบำยาวที่สุดในเอเชียตะวันออกเฉียงใต้ . อ่านต่อที่ &gt;&amp;gt;&lt;&amp;lt; . #prachachat #ICONSIAM #ไอคอนสยาม #น้ำพุ</t>
  </si>
  <si>
    <t>https://www.prachachat.net/tourism/news-260445</t>
  </si>
  <si>
    <t>https://pbs.twimg.com/media/DtoTKNHUwAAUc-C.jpg</t>
  </si>
  <si>
    <t>เว็บไซต์ ประชาชาติธุรกิจออนไลน์ Prachachat Business News | เตือนคุณล่วงหน้า ทุกคำ ทุกข่าว</t>
  </si>
  <si>
    <t>http://www.prachachat.net/</t>
  </si>
  <si>
    <t>J.</t>
  </si>
  <si>
    <t>เจอรถมารยาทแย่ เราเจอรถออกและพ่อถอยเข้าไป เจอรถคันนึงเปิดกระจกมาว่ารปภ.ว่าออกมาเลยนะพี่จองอยู่ให้เข้าไปได้ยังไงไล่ออกมาเลย จองได้หรอที่จอดอะถามจริง เปิดกระจกมาพูดมารยาทเเย่มาก #iconsiam</t>
  </si>
  <si>
    <t>มาเยือนล่ะนะ #iconsiam</t>
  </si>
  <si>
    <t>https://pbs.twimg.com/media/DtoNUrUUwAAn3e2.jpg</t>
  </si>
  <si>
    <t>เจ้ากระเป๋า</t>
  </si>
  <si>
    <t>ร่วมสัมผัสสัญลักษณ์ใหม่ของโรงภาพยนตร์ระดับโลก ได้แล้ววันนี้ที่ ชั้น 6 #ICONSIAM #ICONCINECONIC</t>
  </si>
  <si>
    <t>แม่สอด ตาก</t>
  </si>
  <si>
    <t>© สวัสดี ครับ เว็บเพจ @_tanawat_Z. Facebook : tanawat saipa instagram : Tanawat saipa เพจ : อีจีวี สาขาแม่สอด</t>
  </si>
  <si>
    <t>http://www.facebook.com/ListKisSMeza</t>
  </si>
  <si>
    <t>KINLAG</t>
  </si>
  <si>
    <t>ร้านอาหารญี่ปุ่นในดวงใจร้านใหม่Kamui Hokkaido Diningร้านจะอยู่ในโซน Rose dining ชั้น4ของ Siam Takashiyama อาหารทุกจานมีความแปลกแตกต่างจากอาหารญี่ปุ่นร้านอื่นๆ แต่อร่อยทุกอย่าง แนะนำเลยค่ะใครไปiconsiamต้องไปโดน!! #aroii #kamuihokkaidodining #siamtakashimaya #rosedining #iconsiam</t>
  </si>
  <si>
    <t>https://pbs.twimg.com/media/DtoKF1eVYAEUj5d.jpg</t>
  </si>
  <si>
    <t>เรื่องกินต้องยกให้เรา | bkk-based food reviewer | kinlagthailand@gmail.com | instagram+line @kinlag | #kinlag</t>
  </si>
  <si>
    <t>https://www.facebook.com/kinlagthailand/</t>
  </si>
  <si>
    <t>trainersoiy (ปั้นหุ่นเป็นYouคนใหม่)</t>
  </si>
  <si>
    <t>มาเรียนเฉพาะทางเพราะยุคนี้ไม่ใช่ยุคลดน้ำหนักแต่คือยุคลดไขมัน เปลี่ยนหุ่นรับปีใหม่ #soiytrainer #howtoperfact #ICONSIAM #ฉันจะผอม #ลดความอ้วน #ลดน้ําหนัก #ลดน้ำหนักแบบไม่แดกยาโว้ยย #ลดน้ำหนักแบบไม่อด #รับเทรน</t>
  </si>
  <si>
    <t>https://pbs.twimg.com/media/DtoFpjcU0AEO_AZ.jpg</t>
  </si>
  <si>
    <t>#soiytrainer 👉ออนไลน์/เจอหน้า ประสบการณ์ 4 ปี 🙋ปรึกษาฟรี ออกแบบการกินการออกกำลังกาย รับเทรนลดfatเพิ่มmuscle ID:Sso-soiy FB:Noppanan Kongsakul/ IG:Trainersoiy</t>
  </si>
  <si>
    <t>ณาเคนทร์</t>
  </si>
  <si>
    <t>#ICONSIAM</t>
  </si>
  <si>
    <t>https://pbs.twimg.com/media/DtoFTkDVsAAmyCh.jpg</t>
  </si>
  <si>
    <t>สิ้นสุดการรอคอย... ภาพบรรยากาศวันแรกของ ICON CINECONIC สัญลักษณ์ใหม่ของโรงภาพยนตร์ระดับโลก เปิดแล้ววันนี้ที่ ชั้น 6 #ICONSIAM #ICONCINECONIC</t>
  </si>
  <si>
    <t>https://www.facebook.com/560521657641981/posts/721901514837327/</t>
  </si>
  <si>
    <t>เป็นโรงหนังที่สวย อลังการมาก Icon CINECONIC โรงหนังในดครือเมเจอร์ #imax #ICONSIAM #iconcineconic #แฟนพาเที่ยว</t>
  </si>
  <si>
    <t>https://pbs.twimg.com/media/Dtn7xVkUUAAN6Xc.jpg</t>
  </si>
  <si>
    <t>ร่วมสัมผัสสัญลักษณ์ใหม่ของโรงภาพยนตร์ระดับโลก เปิดแล้ววันนี้ที่ ชั้น 6 #ICONSIAM #ICONCINECONIC #movietwit</t>
  </si>
  <si>
    <t>https://pbs.twimg.com/media/Dtn7tCkV4AACt55.jpg</t>
  </si>
  <si>
    <t>jeab_major</t>
  </si>
  <si>
    <t>Now opening 5 Dec 18 สัมผัสประสบการณ์เหนือระดับ การบริการประทับใจ กับ 13 โรงภาพยนตร์ ติดแม่น้ำเจ้าพระยา 😊 Icon Cineconic #สุดยอด 👍 #นวัตกรรมแห่งยุค ในเครือ #MajorGroup🎬 #IconSiam…</t>
  </si>
  <si>
    <t>https://www.instagram.com/p/Bq_XpRWH68G/?utm_source=ig_twitter_share&amp;igshid=exawmygwm3yd</t>
  </si>
  <si>
    <t>Major Cineplex Group PLC.</t>
  </si>
  <si>
    <t>https://www.facebook.com/</t>
  </si>
  <si>
    <t>https://pbs.twimg.com/media/DtnxEaMV4AALd3N.jpg</t>
  </si>
  <si>
    <t>Nokky Sakura</t>
  </si>
  <si>
    <t>พอถ่ายเสร็จ ก็จะต่างกับตอนถ่ายโดยสิ้นเชิง 😊😊 @kangsomm #ใต้รอยที่หางตาที่มีมาตั้งแต่เด็กนั้น #สงสารเค้านะคะ 🤣🤣💛 #แกงส้ม #KANGSOM #KANGSOMKS #JDSports #JDSportsTH #celebratetheflagshipjdiconsiam #adidasthailand #adidasoriginals #ICONSIAM</t>
  </si>
  <si>
    <t>https://pbs.twimg.com/media/DtnniGHUwAEY8_Y.jpg</t>
  </si>
  <si>
    <t>พระนคร, กรุงเทพมหานคร</t>
  </si>
  <si>
    <t>SUPPORT to KANGSOMKS🐼🤙🏻&amp; HUNZ_IPH🐻✌🏻</t>
  </si>
  <si>
    <t>https://www.instagram.com/sakura_noko</t>
  </si>
  <si>
    <t>เปิดแล้ววันนี้ ICON CINECONIC สัญลักษณ์ใหม่ของโรงภาพยนตร์ระดับโลก ชั้น 6 #ICONSIAM #ICONCINECONIC</t>
  </si>
  <si>
    <t>pic.twitter.com/uSp1lTLKyo</t>
  </si>
  <si>
    <t>#พวงมาลัย มะลิล้วน🙏 #วันพ่อ ❣️แจ้งงบได้ค่ะ🌼#ดอกไม้ สดๆใหม่ราคาขึ้นลงตามเทศกาล แบบมีลวดลายสีสันก็มีค่ะ📞0897811452🌸เปิด6โมงเช้าถึง2ทุ่มทุกวันร้านอยู่ #ถนนจันทน์ 55 ใกล้ #AsiaTique #VanillaMoon #TheUp #IconSiam #สาทร #พระราม3 #บางรัก #สีลม ไลน์ID #FlowerZoo ไม่ตอบโทรเลยค่า</t>
  </si>
  <si>
    <t>https://pbs.twimg.com/media/DtnFfc2UwAAn13T.jpg</t>
  </si>
  <si>
    <t>H.E President Bobi Wine</t>
  </si>
  <si>
    <t>#HAPPYJINDAY #HindustanZindabad #HindustanZindabad #JumiaBlackFridays #JamesonConnectsUG #JackmanFromSanta #KigaliJobFair #kényane #KenGenEnergizingKE #InvestInPeople #IamSanu #ImACeleb #ICONSIAM #MonitorUpdates #MissWorld2018 #MissWorld #MissWorld2018Vote #MatatuCBDBan RT @freebobiwineHE: @IamkaweesaK @masindeonyango Bambi vote miss Uganda to be miss world, thanx  Vote for miss universe now, click in that link, it will show u the list of countries, scroll down to Uganda, touch in Uganda then down click in the word vote. we r number two now but we have to be number one.</t>
  </si>
  <si>
    <t>https://twitter.com/freebobiwineHE/status/1070094148978597889
https://tkop.org/2018/11/14/vote-now-who-should-win-miss-world-2018/</t>
  </si>
  <si>
    <t>Kamwokya Ghetto</t>
  </si>
  <si>
    <t>#FreeBobiWine #freedom #freebobiwinekidney #freebobiwineHE #freeuganda #freebobi #freeeastafrica #peoplepower #peoplepowerourpower</t>
  </si>
  <si>
    <t>ゲート♡</t>
  </si>
  <si>
    <t>จอง 3 วันติดอะ แต่ละวันรูปเเบบที่นั่งไม่เหมือนกันซะอย่าง. ไว้ดูเสร็จจะมารีวิวนะ #ICONSIAM #iconcineconic #ไอคอนสยาม #majorth #รีวิวหนัง</t>
  </si>
  <si>
    <t>https://pbs.twimg.com/media/DtmqbVTUwAAAgi-.jpg</t>
  </si>
  <si>
    <t>ig: _kktxx // เอาไว้บ่นไมาต้องมาม่ารำคาญ</t>
  </si>
  <si>
    <t>ข้อเสีย "คนไทย" ทิ้งขยะ ไร้วินัย ไร้จิตสำนึก #อุ่นไอรักคลายความหนาว "ตลาดพระประแดง" ประชาชน การศึกษาน้อย ได้ถนนใหม่ราดยางมะตอย #ICONSIAM #MissUniverseThailand2018 @prayutofficial ผู้ขาย-วางของบนทางเท้า ทิ้งขยะมูลฝอยลงถนน ผู้ซื้อ-นิสัยสกปรก ทิ้งเศษขยะพลาสติก แก้ว ถุง #Disneyland</t>
  </si>
  <si>
    <t>https://pbs.twimg.com/media/Dtl9ehDU4AAeNmX.jpg</t>
  </si>
  <si>
    <t>ถึงรัฐบาลไม่ช่วย แต่ #อุ่นไอรักคลายความหนาว มาทันเวลา โดยบังเอิญ พอมีของดีไปขาย ชาวโลกได้ #ตี๋แมทชิ่ง ปีนี้ ระบบไฟ ตระการตามาก #MissUniverse ห้างไทย #ICONSIAM โด่งดัง #MissUniverse2018 #MissUniverseThailand2018 โลกต้องจดจำ "ชุดไทยจักรวาล" #Disneyland #Disneysea #Universalstudios</t>
  </si>
  <si>
    <t>https://pbs.twimg.com/media/Dtls7oBUwAA4H61.jpg</t>
  </si>
  <si>
    <t>uǝǝlɐɥɥƆ ♡</t>
  </si>
  <si>
    <t>ขายบัตรราคาพิเศษ 120 บาท 2 ที่นั่ง แถวC13,14 รอบวันที่6 ธันวา 20:00 ค่ะโรงหนังไอคอนสยามค่ะ ราคานี้หาไม่ได้แล้วนะคะ 240 เท่านั้นคุ้มสุด #ICONSIAM #ICONCINECONIC #MortalEngines</t>
  </si>
  <si>
    <t>Ahri</t>
  </si>
  <si>
    <t>#Iconsiam ได้ไปเล่นหนังใหญ่ด้วย RT @PatSonic: สมรภูมิล่าเมือง #MortalEngines โลกหลังสงครามที่สร้างโลกให้กัดกินกันเอง งานสร้างอลังการ ด้วยเส้นเรื่องที่มีแนวทางแต่ที่ดูไม่ยาก สนุกไปกับหนังได้เพลินๆ #movietwit</t>
  </si>
  <si>
    <t>https://twitter.com/PatSonic/status/1069977382595915776</t>
  </si>
  <si>
    <t>https://pbs.twimg.com/media/DtlSwKiU8AA14Sj.jpg</t>
  </si>
  <si>
    <t>IG : Eve_lyn33</t>
  </si>
  <si>
    <t>Time Traveler 泰日工業大学</t>
  </si>
  <si>
    <t>JI</t>
  </si>
  <si>
    <t>พรุ่งนี้โรงภาพยนตร์ Iconic by Major Cineplex at Iconsiam เปิดวันแรก ตอนนี้หนังหลายเรื่องที่จะเข้าฉายที่นี่ เหลือแต่แถวหน้าสุดแล้ว #ICONSIAM</t>
  </si>
  <si>
    <t>Blogger at AnyReport | Reviewer at LinLin Review | IT at Kasetsart University | Guangzhong International College</t>
  </si>
  <si>
    <t>(っ◔◡◔)っ𝗻𝗼𝗿𝗻𝗼𝗿𝗯𝗶𝗲</t>
  </si>
  <si>
    <t>จัดต้นรอแร้ว!! #ICONSIAM</t>
  </si>
  <si>
    <t>https://pbs.twimg.com/media/DtlARATUUAAGi6S.jpg</t>
  </si>
  <si>
    <t>강성훈 💛KangSungHoon💛SECHSKIES💛젝스키스DO Kyungsoo 도경수 EXÖ 엑소 Thai Yellkies &amp; EXO-L</t>
  </si>
  <si>
    <t>https://www.youtube.com/user/nornorbie</t>
  </si>
  <si>
    <t>ChocChonn</t>
  </si>
  <si>
    <t>เห็น @MajorGroup โปรโมต #ICONSIAM โดยการขายตั๋วหนัง120บาทผ่านแอป แต่ปัญหาที่ควรแก้คือเปลี่ยนทีมพัฒนาแอปซะเหอะ เห็นรีวิวในplay storeแล้วสงสัยว่าขนาดนั้นเลยเหรอวะ พอโหลดสำเร็จ(หลังerrorหลายที)ก็พบว่าห่วยขนาดนั้นตามรีวิวทุกตัวอักษรเลยแหละ ไม่เอาตั๋ว120บาทที่จะได้ดูไหมก็ไม่ชัวร์แล้ว</t>
  </si>
  <si>
    <t>พร้อมเปย์ toukenranbu หวีดGrandblue Fantasy, Bungo to Alchemist, DC, Marvel, series US UK CH JP KR มีnetflixไว้ทำlistดอง iflixไว้ดูThe Flash aisplayไว้ดูWarner</t>
  </si>
  <si>
    <t>https://www.facebook.com/chocchonn/</t>
  </si>
  <si>
    <t>Jack Raider</t>
  </si>
  <si>
    <t>ทางเรานี้อยากเห็น #KIDScinema มาก อยากพาเด็กไปดูเลยครับ 🤩 #ICONcineconic #ICONSIAM @ ICONSIAM</t>
  </si>
  <si>
    <t>https://www.instagram.com/p/Bq946m4BhfM/?utm_source=ig_twitter_share&amp;igshid=15uy80d4x1m9e</t>
  </si>
  <si>
    <t>ÜT: 13.729475,100.482426</t>
  </si>
  <si>
    <t>Vj truemusic_tv @ truevisions81</t>
  </si>
  <si>
    <t>จริงๆ #ICONSIAM ยังเหลือโซนร้านอาหารอีก 2 โซนใหญ่ๆเลยนะที่ยังไม่เปิด ชอบการตั้งชื่อมาก อลังการ กับทัศนานคร</t>
  </si>
  <si>
    <t>https://pbs.twimg.com/media/DtkzZaYUwAAb6Cy.jpg</t>
  </si>
  <si>
    <t>MPiecherry</t>
  </si>
  <si>
    <t>Just wanna drain my photo stock. 📷 @mintkiiz #photostockdrain #photostock #bohodress #bohostyle #halfbun #easybreezy #candid #iconsiam #bkk @ ICONSIAM</t>
  </si>
  <si>
    <t>https://www.instagram.com/p/Bq93MvCHKE9/?utm_source=ig_twitter_share&amp;igshid=1o6o14q4rkmu8</t>
  </si>
  <si>
    <t>ST104, MFU14, CSC8💄👠🍒 #Selenators #Arianator #Mixer #JameKitkasem #พี่เตอร์สินกำ #SBFIVE #เทยเที่ยวไทย</t>
  </si>
  <si>
    <t>เปิดจอง marryrose tinted lip blam⚡️</t>
  </si>
  <si>
    <t>It’s skin พร้อมส่งจ้า⚡️ ฝาขาวขวดล่ะ 330บาท ฝาดำขวดล่ะ 360 บาท ลทบ:20 ems:40 (ขวดต่อไป+5บาท) #howtoperfact #howtobeauty #พร้อมส่ง #ฉันจะขาว #ถูกและดี #เลือกข้นคนจาง #เครื่องสําอางเกาหลี #ชี้เป้าโปรถูก #เครื่องสําอางเกาหลี #ICONSIAM #ใช้ดีบอกต่อ</t>
  </si>
  <si>
    <t>https://pbs.twimg.com/media/Dtkwp5JUcAAIZee.jpg</t>
  </si>
  <si>
    <t>it’s skin พร้อมส่งทุกสูตรจ้า| ขายสติ๊กเกอร์ไลน์ถูกๆ| Marryrose tinted lip blam💄 | DMมากันเลยยยย</t>
  </si>
  <si>
    <t>https://www.youtube.com/channel/UCdWUsxNe_K5aTNgDJ4-ckIg</t>
  </si>
  <si>
    <t>https://pbs.twimg.com/media/DtkwUySVYAE-2tv.jpg</t>
  </si>
  <si>
    <t>https://pbs.twimg.com/media/DtkwLPpVAAEgu4S.jpg</t>
  </si>
  <si>
    <t>https://pbs.twimg.com/media/Dtkvb9yUUAUOhKX.jpg</t>
  </si>
  <si>
    <t>รับปลดล็อค vsco x</t>
  </si>
  <si>
    <t>สูตรคุมโทนภาพ ด้วย #vscoX 😊 👉 สนใจปลดล็อคฟิลเตอร์ทักมาเลย👈 #คุมโทน #สอนคุมโทน #แอพดีบอกต่อ #นาคี2 #รีวิวเซเว่น #แอพแต่งรูป #สอนแต่งรูปvsco #vsco #vsocam #vscox #เลือดข้นคนจาง #vscocamth #รับปลดล็อคvsco #คนเคยรัก #ICONSIAM #MissUniverseThailand2018 #MissUniverse2018 #บตบก #ยทบ</t>
  </si>
  <si>
    <t>https://pbs.twimg.com/media/Dtko7QaUwAADpKH.jpg</t>
  </si>
  <si>
    <t>รับปลดล็อก Vsco x 15บาท❤ JOOX VIP ใช้ได้ถาวร 20 บาท❤only Android❤ 👉สนใจ 🆔 LINE : namuboy69 👇👇 https://line.me/ti/p/-_e_hBGGjj</t>
  </si>
  <si>
    <t>https://pbs.twimg.com/media/Dtkn61lU0AALQrx.jpg</t>
  </si>
  <si>
    <t>https://pbs.twimg.com/media/Dtkn5l2V4AEpwnf.jpg</t>
  </si>
  <si>
    <t>“darth kenway” @ JOJO: GOLDEN WIND every friday</t>
  </si>
  <si>
    <t>ในแอปเป็นไอคอนของโรงที่สมบูรณ์แล้ว หลังจากที่แต่ก่อนยังไม่มี หรือ ชื่อผิด #iconsiam #ไอคอนสยาม #iconcineconic</t>
  </si>
  <si>
    <t>https://pbs.twimg.com/media/DtkbDdtUcAUtL7Q.jpg</t>
  </si>
  <si>
    <t>James (n.) : 22yrs | Profile pic by @_hanta96_ | I’m your friendly enthusiast &amp; devotee of VLD, Free!, JoJo, Films &amp; filmmaking, Video games, Easy Allies, etc.</t>
  </si>
  <si>
    <t>Elina Hatzihronoglou</t>
  </si>
  <si>
    <t>#bar #design #glass #tiles #translucent #ihavethisthingwithtiles #eureka #iconsiam #bangkok #pattern #fishbone #geometric #rythm @ Icon Siam ไอคอนสยาม</t>
  </si>
  <si>
    <t>https://www.instagram.com/p/Bq9m492HiSp/?utm_source=ig_twitter_share&amp;igshid=d40x5dnjxj5h</t>
  </si>
  <si>
    <t>Switzerland</t>
  </si>
  <si>
    <t>Store Design Leader @ Swatch Ltd. Linkedin: http://uk.linkedin.com/in/elixat https://www.behance.net/chatzichronoglou All opinions personal.</t>
  </si>
  <si>
    <t>http://www.elinachatzichronoglou.com</t>
  </si>
  <si>
    <t>ข้าวเหนียวข้าวตู</t>
  </si>
  <si>
    <t>ถ้าจะไป #ICONSIAM ช่วงนี้ ยังรถติดอยู่มั้ยคะ? 😂</t>
  </si>
  <si>
    <t>ติ่งผู้คืองานอดิเรก •3• 🔶️Im Wannable🔶️ นศ.หมอยาขี้เซา #องเนียล #เนียลอง #องนีเอล คีพทั้งสองโพเพราะรักทั้งสองคล</t>
  </si>
  <si>
    <t>OneSiam</t>
  </si>
  <si>
    <t>ตามหนุ่มๆ The Face Men Thailand Season 2 ไปรู้จักประวัติศาสตร์การค้าสมัยกรุงธนบุรี ผ่านนิทรรศการบนเรือสำเภาศรีมหาสมุทร ณ ไอคอนสยาม ตั้งแต่วันนี้จนถึง 13 มกราคม 2562 #OneSiam #ICONSIAM #TheFaceMenThailand2</t>
  </si>
  <si>
    <t>pic.twitter.com/ao0tz9FEIK</t>
  </si>
  <si>
    <t>OneSiam A Global Destination of Extraordinary Experiences จุดหมายปลายทางระดับโลก ที่จะมอบประสบการณ์แตกต่างเหนือระดับ ให้ทุกวันของคุณพิเศษไม่เหมือนเดิมอีกต่อไป</t>
  </si>
  <si>
    <t>https://www.onesiam.com/</t>
  </si>
  <si>
    <t>adslthailand.com</t>
  </si>
  <si>
    <t>ทรูมูฟ เอช ทดสอบ 5G สำเร็จ เร็วสุด 18 Gbps (มากกว่า 4G ถึง 20 เท่า) พร้อมชวนคนไทยสัมผัส 5G เต็มรูปแบบครั้งแรกในไทย 14 ธ.ค 61– 31 ม.ค 62 ที่ไอคอนสยาม  #truemoveh #5G #iconsiam</t>
  </si>
  <si>
    <t>http://bit.ly/2E1Tepk</t>
  </si>
  <si>
    <t>Voice of broadband citizen.Thailand's largest broadband communities founded in Y2000 : 2012 http://speedtest.adslthailand.com : Hastag #adslthailand</t>
  </si>
  <si>
    <t>http://www.adslthailand.com</t>
  </si>
  <si>
    <t>Jar_Deerana</t>
  </si>
  <si>
    <t>Content s King. Do not drama just a joke but some politics. I be Telecom - Internet 3G-4G-5G and Wifi, IoT, Blockchain FB: Jar Deerana Outha / adslthailand</t>
  </si>
  <si>
    <t>sakky</t>
  </si>
  <si>
    <t>Floating maket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#tuktuk #Floatingmarket #safariworld</t>
  </si>
  <si>
    <t>https://youtu.be/jIRcbWg3Ex8</t>
  </si>
  <si>
    <t>สีลม, ประเทศไทย</t>
  </si>
  <si>
    <t>http://rasillshop.lnwshop.com/</t>
  </si>
  <si>
    <t>Floating maket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#tuktuk #Floatingmarket #safariworld</t>
  </si>
  <si>
    <t>Maya</t>
  </si>
  <si>
    <t>https://pbs.twimg.com/media/DtjlERjVsAAzOjJ.jpg</t>
  </si>
  <si>
    <t>เลื่อนลอย และ มืดดำ จิบกาแฟยามแดดสาย แล้วแวะทักทาย แมวจร</t>
  </si>
  <si>
    <t>พร้อมแล้วหรือยัง??... กับการเป็นส่วนหนึ่งของปรากฏการณ์ครั้งสำคัญ ที่จะเปลี่ยนประสบการณ์ชมภาพยนตร์ของคุณไปตลอดกาลที่ ICON CINECONIC สัญลักษณ์ใหม่ของโรงภาพยนตร์ระดับโลก ชั้น 6 #ICONSIAM #ICONCINECONIC</t>
  </si>
  <si>
    <t>https://pbs.twimg.com/media/DtjkxQLVsAAA1wo.jpg</t>
  </si>
  <si>
    <t>เมนนนนน</t>
  </si>
  <si>
    <t>สุขสยามที่ไอคอนสยามคือนั่งกินข้าวไม่ไหวอ่ะยุงบินว่อนเลยเด้อกินไปเกาไป #ICONSIAM</t>
  </si>
  <si>
    <t>True รายงานผลการทดสอบ 5G ในสภาพแวดล้อมจริง ได้ความเร็วสูงสุด 18Gbps เร็วกว่า 4G 20 เท่า เตรียมเปิดสาธิตใหญ่ที่ True Branding Shop #ICONSIAM 14 ธ.ค. 61 ถึง 31 ม.ค. 62</t>
  </si>
  <si>
    <t>https://pbs.twimg.com/media/DtjWF1uVYAEL7f-.jpg</t>
  </si>
  <si>
    <t>#พวงมาลัย เคารพท่านประธานญี่ปุ่น ตบแต่งสีสัน🙏ใช้งาน #วันพ่อ ❣️แจ้งงบได้ค่ะ🌼#ดอกไม้ สดๆใหม่📞0897811452 ทำตามสั่งค่ะ🌸เปิด6โมงเช้าถึง2ทุ่มทุกวันร้านอยู่ #ถนนจันทน์ 55 ใกล้ #AsiaTique #VanillaMoon #TheUp #IconSiam #สาทร #พระราม3 #บางรัก #สีลม ไลน์ID #FlowerZoo ไม่ตอบโทรเลยค่า</t>
  </si>
  <si>
    <t>https://pbs.twimg.com/media/DtjMuhdUwAEq-n5.jpg</t>
  </si>
  <si>
    <t>Soh Eugine</t>
  </si>
  <si>
    <t>#basilrice at #NarayaTeaRoom #IconSiam #Bangkok #Thailand @ Bangkok, Thailand</t>
  </si>
  <si>
    <t>https://www.instagram.com/p/Bq8_w3RBNfa/?utm_source=ig_twitter_share&amp;igshid=mxqg2yqcfh2b</t>
  </si>
  <si>
    <t>Lunch at #NarayaTeaHouse #IconSiam #Bangkok #thailand🇹🇭 @ Bangkok, Thailand</t>
  </si>
  <si>
    <t>https://www.instagram.com/p/Bq8_cZ0Bjvp/?utm_source=ig_twitter_share&amp;igshid=f3m2kvobw67h</t>
  </si>
  <si>
    <t>เอาข่าวมาบอกคอหนัง อยากสัมผัสโรงหนังระดับโลก พรุ่งนี้ ๕ ธันวาคม ๒๕๖๑ เปิดให้บริการเป็นวันแรกที่ #ICONSIAM ค่ะ เชิญคอหนังไปเลือกชมหนังกันได้เลยจ้า 😁</t>
  </si>
  <si>
    <t>เตรียมพบกับประสบการณ์ใหม่ จากโรงภาพยนตร์ระดับโลก ICON CINECONIC พร้อมเปิดให้บริการในวันพรุ่งนี้ 5 ธันวาคม ที่ชั้น 6 ไอคอนสยาม #ICONSIAM #ICONCINECONIC</t>
  </si>
  <si>
    <t>https://pbs.twimg.com/media/Dti-cQXVYAEuSJ5.jpg</t>
  </si>
  <si>
    <t>#พวงมาลัย #วันพ่อ👨‍👦เคารพผู้ใหญ่🙏ให้สามีสุดที่เลิฟ❣️แจ้งงบได้🌼#ดอกไม้ สดๆใหม่📞0897811452ร้านเก่า ดอกไม้ใหม่ๆทำตามสั่งค่ะ🌸เปิด6โมงเช้าถึง2ทุ่มทุกวันร้านอยู่ #ถนนจันทน์ 55 ใกล้ #AsiaTique #VanillaMoon #TheUp #IconSiam #สาทร #พระราม3 #บางรัก #สีลม ไลน์ID FlowerZoo ไม่ตอบโทรเลยจ้า</t>
  </si>
  <si>
    <t>https://pbs.twimg.com/media/DtiusCPV4AA3Pbz.jpg</t>
  </si>
  <si>
    <t>นางงามมาเยือน Icon Siam ชมร้านค้า 7-11 และที่มาของ 7-11 #7eleven #Iconsiam</t>
  </si>
  <si>
    <t>https://www.facebook.com/maganetth/posts/721307304896748</t>
  </si>
  <si>
    <t>p❤k</t>
  </si>
  <si>
    <t>สายหวาน.... 💕💕💕 #ขุณขิมมอญ #พี่เตอร์สินกํา #คิมคอป #ICONSIAM @KiimMon @CTR2DAB 📸 @eak_anurat</t>
  </si>
  <si>
    <t>https://pbs.twimg.com/media/DtigwLzVAAAYDJm.jpg</t>
  </si>
  <si>
    <t>FC 2MOONS ss1 ❤ SBFIVE ❤ 2Brothers น้องบาส พี่คิมม่อน พี่ตี๋ พี่คอปเตอร์ พี่เต้</t>
  </si>
  <si>
    <t>คู่รักแห่งปี 😲😲💖 #อะไรอะไรก็ตี๋ #เต้ติสชิวิตโลเทค #ICONSIAM @Tee_Jaruji @tae_darvid 📸 @eak_anurat</t>
  </si>
  <si>
    <t>https://pbs.twimg.com/media/DtifmppVsAA1MXP.jpg</t>
  </si>
  <si>
    <t>เหนียงหล่อ 😘😘 #อะไรอะไรก็ตี๋ #ICONSIAM @Tee_Jaruji 📸 @eak_anurat</t>
  </si>
  <si>
    <t>https://pbs.twimg.com/media/DtieUc9U4AAgue5.jpg</t>
  </si>
  <si>
    <t>หล่อแว๊ว.... 😲😲 #พี่เตอร์สินกํา #ICONSIAM @CTR2DAB 📸@eak_anurat</t>
  </si>
  <si>
    <t>https://pbs.twimg.com/media/DtieDJlVYAAz1mA.jpg</t>
  </si>
  <si>
    <t>พิเดช... 😲😲 #บาสเด็กอ้วนที่แท้จริง #ICONSIAM @basjtr 📸 @eak_anurat</t>
  </si>
  <si>
    <t>https://pbs.twimg.com/media/DtidxtGV4AEmVxa.jpg</t>
  </si>
  <si>
    <t>เมนในใจเราโคตรหล่อเลยวะ 😲😲😲 #ขุณขิมมอญ #ICONSIAM @KiimMon 📸 @eak_anurat</t>
  </si>
  <si>
    <t>https://pbs.twimg.com/media/DticGjQU0AA4tgu.jpg</t>
  </si>
  <si>
    <t>หล่อระดับเอเชียเลยอะ #เต้ติสชิวิตโลเทค #ICONSIAM @tae_darvid 📸 @eak_anurat</t>
  </si>
  <si>
    <t>https://pbs.twimg.com/media/DtiboYIVsAANHlY.jpg</t>
  </si>
  <si>
    <t>"พิพิธภัณฑ์ผ้า" ฉลองพระองค์ สมเด็จพระราชินี (Queen Sirikit Museum of Textiles) ในวัดพระแก้ว #MissUniverse2018 #MissUniverse #KingBhumibol #ในหลวงรัชกาลที่๙ #ตี๋แมทชิ่ง #MissUniverseThailand2018 #อุ่นไอรักคลายความหนาว #ICONSIAM #Disneyland #Disneysea #Universalstudios #KHON #Queen</t>
  </si>
  <si>
    <t>https://pbs.twimg.com/media/DtiJV0IUUAEo4BE.jpg</t>
  </si>
  <si>
    <t>Honey 99</t>
  </si>
  <si>
    <t>#ICONSIAM @KiimMon @CTR2DAB Cr.eak_anurat . #ccopter #copter #kimmondj #kimmonccopter #kimcop#kimcopph #kimcoplovestory #gxxodbas #tae_darvid #teejaruji #taedarvidgallery #tee_jaruji#Sbfive#solarboysproject #taokanoisbfive#letsgosbfive#vani_honey99#ccopter #copter #kimmondj</t>
  </si>
  <si>
    <t>https://pbs.twimg.com/media/Dth_kiiVsAA4ksk.jpg</t>
  </si>
  <si>
    <t>kimcop fans love them so much ❤</t>
  </si>
  <si>
    <t>http://www.honey99.com</t>
  </si>
  <si>
    <t>Hiran Kuyyakanon</t>
  </si>
  <si>
    <t>#christmastree #sky #tree #iconsiam @ Icon Siam ไอคอนสยาม</t>
  </si>
  <si>
    <t>https://www.instagram.com/p/Bq7zlw5g81w/?utm_source=ig_twitter_share&amp;igshid=ztds9mcx7jyr</t>
  </si>
  <si>
    <t>Liverpool FC, Movies, Games, Comics, Manga and Keyakizaka46</t>
  </si>
  <si>
    <t>http://www.facebook.com/alankuyy</t>
  </si>
  <si>
    <t>อ้วนตัวจะแตก #iconsiam #applestore @ Icon Siam ไอคอนสยาม</t>
  </si>
  <si>
    <t>https://www.instagram.com/p/Bq7k4lvFYuB/?utm_source=ig_twitter_share&amp;igshid=6qrwiz5sl74w</t>
  </si>
  <si>
    <t>TJKandyGirl</t>
  </si>
  <si>
    <t>#รีวิวท่องเที่ยว #reviewthailand #iconsiam #thailand #bangkok</t>
  </si>
  <si>
    <t>http://www.nationtv.tv/main/content/378672808/</t>
  </si>
  <si>
    <t xml:space="preserve">Bkk, Thailand </t>
  </si>
  <si>
    <t>Good Mood, Good Life, Living in Bkk!</t>
  </si>
  <si>
    <t>http://www.nationtv.tv/main/columnist/20/</t>
  </si>
  <si>
    <t>💦💦💦</t>
  </si>
  <si>
    <t>มาเดินเล่นกันครับ #ICONSIAM</t>
  </si>
  <si>
    <t>https://pbs.twimg.com/media/Dtf4TEjU4AEMMIO.jpg</t>
  </si>
  <si>
    <t>บางแค, กรุงเทพมหานคร</t>
  </si>
  <si>
    <t>เล่นเพื่อสิ่งเดียวเลย 😝</t>
  </si>
  <si>
    <t>Ma mamm</t>
  </si>
  <si>
    <t>วิวสวยมากค่ะ🏙 #ICONSIAM</t>
  </si>
  <si>
    <t>https://pbs.twimg.com/media/Dtf2kr4V4AEdgBG.jpg</t>
  </si>
  <si>
    <t>ปลอบตัวเองเก่ง. 1993</t>
  </si>
  <si>
    <t>https://www.instagram.com/ma_mamm11/</t>
  </si>
  <si>
    <t>เตรียมพบกับความยิ่งใหญ่ ของโรงภาพยนตร์ระดับโลก ICON CINECONIC ในอีกเพียง 2 วันเท่านั้น #ICONSIAM #ICONCINECONIC</t>
  </si>
  <si>
    <t>https://pbs.twimg.com/media/DtfrTGxVYAY8aZP.jpg</t>
  </si>
  <si>
    <t>Paphichaya</t>
  </si>
  <si>
    <t>น้องไอซซซซ์ คุณเขาช่างมีความนิ่ง ขรึม สุขุม เหนือคำบรรยายจริงๆ #นี่บอกเลยจับภาพนิ่งไม่เคยทัน #IcePariss #IceParis #9by9th #cosme #ICONSIAM</t>
  </si>
  <si>
    <t>pic.twitter.com/e522IVDIRf</t>
  </si>
  <si>
    <t>❄❄ Secretary 💕❤ Night of IceParis</t>
  </si>
  <si>
    <t>#reflection #iconsiam #bangkok #thailand @ Icon Siam ไอคอนสยาม</t>
  </si>
  <si>
    <t>https://www.instagram.com/p/Bq7Pag_gdMJ/?utm_source=ig_twitter_share&amp;igshid=uofaq444zgg5</t>
  </si>
  <si>
    <t>กรีพลฤกษ์แฟมมิลี่</t>
  </si>
  <si>
    <t>เดี๊ยววว..ใจเย็นนะคะพี่เต้~มันจำเป็นที่จะต้องเท่ห์&amp;หล่อแบบไม่แคร์เวิลแบบนี้มะคะ เจ้บอกตรงนี้เรยว่าเจ้ไม่ไหวนะคะถ้าพี่จะเท่ห์&amp;amp;หล่อขนาดนี้~~ @tae_darvid 🙏🙏ig:P'Eak #เต้ติสชีวิตโลเทค #เมนหล่อบอกต่อด่วน #สาระไม่มีคิดถึงเต้ตี๋ไปวันๆ #ICONSIAM</t>
  </si>
  <si>
    <t>https://pbs.twimg.com/media/DtfiNxuUwAAZFbz.jpg</t>
  </si>
  <si>
    <t>💙💛อะไรๆก็เต้ อะไรๆก็เต้ตี๋💛💙</t>
  </si>
  <si>
    <t>▸ มิสซิซิปปี้ ◂</t>
  </si>
  <si>
    <t>ไป #ICONSIAM แล้วไม่รู้จะกินขนมอะไรดี ห้างบ้าไรใหญ่มว้ากก ไปกิน Haha no ชั้น 5 ฝั่งไอคอนสยาม คือชอบทุกอย่าง เราสั่งเป็นเซ็ท(~569 บ.) 🍵Floral Tea 🍥วาราบิโมจิ 🍮โมจิหยดน้ำ 🍡โมจิซากุระ ส่วนตัวชอบวาราบิโมจิสุดเป็นเเป้งหนุบหนับคลุกกับถั่วเหลืองราดน้ำตาลไหม้ๆ #อร่อยบอกต่อ</t>
  </si>
  <si>
    <t>https://pbs.twimg.com/media/DtfgV1tVsAESKVe.jpg</t>
  </si>
  <si>
    <t>♡ ก็อยากจะรีวิว ♡ รีวิวทุกกอย่าง ♡ พูดจริ๊งจริง ♡ไม่โม้เด้อ❗️ผิวผสม+เเห้งช่วงข้างจมูกหนักมาก ❗️เสพติดผิวอิ่มน้ำ+ชุ่มชื่น</t>
  </si>
  <si>
    <t>https://www.instagram.com/ms_sisipi</t>
  </si>
  <si>
    <t>TaeTEe_JapanFC</t>
  </si>
  <si>
    <t>Repost IG @eak_anurat ... Grand Opening #ICONSIAM 🤩🎉💙💛👬 @tae_darvid @Tee_Jaruji #เต้ติสชีวิตโลเทค #อะไรอะไรก็ตี๋ #Taedarvid #TEethanapon #TaeTEe #เต้ตี๋ #TaeTEeJPFC #SBFIVE @iconsiam</t>
  </si>
  <si>
    <t>https://pbs.twimg.com/media/DtffD1TUcAANa0K.jpg</t>
  </si>
  <si>
    <t>日本 🇯🇵東京🗼</t>
  </si>
  <si>
    <t>愛含めてTae(テー)・TEe(ティー)の為に全力で応援する Support 💖Tae&amp;TEe showing Love from JP🇯🇵&amp;TH🇹🇭 @tae_darvid @Tee_Jaruji since 1/10/17 IG@TaeTEe_JapanFC Facebook_@TaeTEeJPFC</t>
  </si>
  <si>
    <t>#ICONSIAM New bangkok's riverside landmark shopping and entertainment destination 🏙</t>
  </si>
  <si>
    <t>https://pbs.twimg.com/media/DtfXrW3UUAEccoW.jpg</t>
  </si>
  <si>
    <t>🍣 ทาสรักซูชิ 🔥 โซนซูชิ ซาซิมิ ของห้าง #ICONSIAM บอกเลยว่าดีมากกก ซูชิมีเป็นคำๆ ด้วย 🔥 เริ่มต้น 10 บาทเท่านั่น!! อยากจะยกโซนนี้มาอยู่เเถวบ้าน ฮือออ #อร่อยไปแดก #อร่อยบอกต่อ</t>
  </si>
  <si>
    <t>https://pbs.twimg.com/media/DtfPVqqUUAE-4Mq.jpg</t>
  </si>
  <si>
    <t>สัพเพเหระ</t>
  </si>
  <si>
    <t>อีก 2 วันกับที่สุดแห่งโรงภาพยนตร์หรูระดับพรีเมียม เหนือกว่ากับเทคโนโลยีการฉาย Laserplex สุดล้ำนำเทรนด์ ที่จะเติมเต็มให้การชมภาพยนตร์ของคุณให้พิเศษกว่าครั้งไหนๆ ที่ ICON CINECONIC สัญลักษณ์ใหม่ของโรงภาพยนตร์ระดับโลก.. 5 ธันวาคมนี้ ชั้น 6 #ICONSIAM #ICONCINECONIC</t>
  </si>
  <si>
    <t>https://pbs.twimg.com/media/DtfPF3uUUAEHvlK.jpg</t>
  </si>
  <si>
    <t>#Landmark #buildings #Iconsiam #magnolia #residences #Hilton on the banks of #ChaoPhraya #river #Bangkok  🆅🅸🅰 #dreamstime</t>
  </si>
  <si>
    <t>https://www.dreamstime.com/stock-photography-image133314792#res524433</t>
  </si>
  <si>
    <t>https://pbs.twimg.com/media/DtfLkeLWkAAsuUA.jpg</t>
  </si>
  <si>
    <t>ผังที่นั่งโรง IMAX ที่ #ไอคอนสยาม ราคาตอนนี้เป็นราคาแบบโปรโมชั่นอยู่ (เป็นแบบ IMAX 2D) #iconsiam’s Icon Cineconic #IMAX theater seating plan. Ticket prices are currently under promotion and subjected to change after promotion ends. (IMAX 2D screening)</t>
  </si>
  <si>
    <t>https://pbs.twimg.com/media/Dte-XCoU4AARBtX.jpg</t>
  </si>
  <si>
    <t>ว่างมาก เพราะไม่ทำการบ้าน</t>
  </si>
  <si>
    <t>สำหรับงานที่ #ICONSIAM วันนี้เจ้าเเจ็คกี้ต้องไปตัดผมละลูกนะ ผมยาวจนมัดใจเเม่ละลูกกกก ไปพร้อมพี่ไอซ์จะดีมาก555 #9by9th #jackiejackrin</t>
  </si>
  <si>
    <t>https://pbs.twimg.com/media/Dte8CWoVAAASPPd.jpg</t>
  </si>
  <si>
    <t>เมนอิชุ้น : XX JMJ PRS JK ปอร์เช่ของชุ้นใครหยั่มมาเเตะต้อง อย่าใจร้ายกับเเจ็คกี้ลูกเเม่-,-</t>
  </si>
  <si>
    <t>Princess Sirivannavari is a Designer #MissUniverse2018 Thai Night's Evening Dress #MissUniverse 5 December 2018 #KingBhumibol #ในหลวงรัชกาลที่๙ #ตี๋แมทชิ่ง #MissUniverseThailand2018 #อุ่นไอรักคลายความหนาว #ICONSIAM @prayutofficial #Disneyland #Disneysea #Universalstudios #KHON</t>
  </si>
  <si>
    <t>https://pbs.twimg.com/media/Dte4EaCUwAALT5f.jpg</t>
  </si>
  <si>
    <t>พิเศษ ซื้อตั๋วล่วงหน้า ผ่านแอพ Major Movie Plus ที่นั่งละ 120* บาท ทุกรอบ ทุกเรื่อง จำนวนจำกัดเฉพาะ 1- 4 ธันวาคม 2561 นี้เท่านั้น (สิทธิเฉพาะรอบฉายสาขา ไอคอน ซีเนคอนิค ตั้งแต่วันที่ 5 - 31 ธันวาคม 61 เท่านั้น) รายละเอียดเพิ่มเติม:  #ICONSIAM #ICONCINECONIC</t>
  </si>
  <si>
    <t>http://bit.ly/2AAd73o</t>
  </si>
  <si>
    <t>https://pbs.twimg.com/media/DteVeBLUwAAW_O2.jpg</t>
  </si>
  <si>
    <t>MakanHalalGuide</t>
  </si>
  <si>
    <t>อ้าวเฮ้ย #ICONSIAM ก็มีร้านอาหารฮาลาล(เยอะ)ด้วยนี่หว่า!! ใครอยากรู้ว่ามีร้านอะไรตรงไหนบ้าง คลิกเล้ยยย 👉 #Makanมาถึงแล้วจ้า #มากันมากิน #Makanhalalguide #อร่อยไปแดก #อร่อยบอกต่อ</t>
  </si>
  <si>
    <t>http://makanhalalguide.com/%E0%B8%9A%E0%B8%97%E0%B8%84%E0%B8%A7%E0%B8%B2%E0%B8%A1/436.html</t>
  </si>
  <si>
    <t>https://pbs.twimg.com/media/DteVDd6VAAEfEtH.jpg</t>
  </si>
  <si>
    <t>บอกต่อร้านอาหารฮาลาลทั่วสารทิศ #Makanมาถึงแล้วจ้า #มากันมากิน #Makanhalalguide | แอป MAKAN ค้นหาร้านอาหารฮาลาลสำหรับสายแดร๊ก ดาวน์โหลดฟรี!</t>
  </si>
  <si>
    <t>http://facebook.com/Makanhalalguide</t>
  </si>
  <si>
    <t>ลงไปเรื่อยๆ เพราะหล่อทุกมุม 💛🖤 #แกงส้ม #KANGSOM #KANGSOMKS #JDSports #JDSportsTH #celebratetheflagshipjdiconsiam #adidasthailand #adidasoriginals #ICONSIAM</t>
  </si>
  <si>
    <t>https://pbs.twimg.com/media/DtePZiQUUAA-dXR.jpg</t>
  </si>
  <si>
    <t>LOOK นี้ดวียยย์ ทางเราก็จะรูปเยอะๆ หน่อย 😎🖤💛👟 #แกงส้ม #KANGSOM #KANGSOMKS #JDSports #JDSportsTH #celebratetheflagshipjdiconsiam #adidasthailand #adidasoriginals #ICONSIAM #NokkySnap</t>
  </si>
  <si>
    <t>https://pbs.twimg.com/media/DteO09-U0AAJeQv.jpg</t>
  </si>
  <si>
    <t>ยิ้มน่ารักอย่างนี้จะเอากี่คู่จ๊ะ #จะซื้อให้ #เปล่า #ซื้อเองนะแกง 🤣🤣🤣 #แกงส้ม #KANGSOM #KANGSOMKS #JDSports #JDSportsTH #celebratetheflagshipjdiconsiam #adidasthailand #adidasoriginals #ICONSIAM #NokkySnap</t>
  </si>
  <si>
    <t>https://pbs.twimg.com/media/DteNYeNUwAAN4ps.jpg</t>
  </si>
  <si>
    <t>ビリスケ</t>
  </si>
  <si>
    <t>新しいバンコクのランドマーク 夜もテッカテカ。 #ICONSIAM</t>
  </si>
  <si>
    <t>https://pbs.twimg.com/media/DteNCcMVAAAuXz8.jpg</t>
  </si>
  <si>
    <t>サンドリ大好き42歳</t>
  </si>
  <si>
    <t>Loft</t>
  </si>
  <si>
    <t>LOFTbเปิดสาขาใหม่ ที่ไอคอนสยาม ภายใต้แนวคิด “Everyday Surprise” ดึงนักแสดงขวัญใจวัยรุ่น ต่อ- ธนภพ ลีรัตนขจร มาร่วมงาน พร้อมเปิดตัวสินค้าใหม่หลายรายการจากทั่วโลก ขณะเดียวกันยังมีไอเท็มเด็ดๆ ที่มีจำหน่ายเฉพาะที่นี่เท่านั้น #Loft #LOFTICONSIAM #EVERYDAYSURPRISE #ICONSIAM</t>
  </si>
  <si>
    <t>https://pbs.twimg.com/media/DteM_jGVYAAj0HE.jpg</t>
  </si>
  <si>
    <t>Loft Bangkok</t>
  </si>
  <si>
    <t>http://loftbangkok.com</t>
  </si>
  <si>
    <t>KS" วันก่อนก็ใส่ถุงเท้าคนละสีนาจา แต่จะมองยากๆ หน่อย 🐼💛🖤 @kangsomm #แกงส้ม #KANGSOM #KANGSOMKS #JDSports #JDSportsTH #celebratetheflagshipjdiconsiam #adidasthailand #adidasoriginals #ICONSIAM</t>
  </si>
  <si>
    <t>https://pbs.twimg.com/media/DteL3EhUcAAW3na.jpg</t>
  </si>
  <si>
    <t>° P</t>
  </si>
  <si>
    <t>#Iconsiam</t>
  </si>
  <si>
    <t>https://pbs.twimg.com/media/Dtd8OT5UwAAWn5g.jpg</t>
  </si>
  <si>
    <t>stephanie's house</t>
  </si>
  <si>
    <t>Girls' Generation 4EVER ❤ | SONE | YOUNGONE | TAENY 😘</t>
  </si>
  <si>
    <t>📣 บางนาเฮ #JDSport เปิดแล้ว @ เมกาบางนา ร้านสุดฮิตจากอังกฤษ ขนเสื้อผ้า รองเท้า กระเป๋าขนกันมาให้ช้อปแบบดุเดือด #ไม่ต้องพรี ไม่ต้องรอ แค่ไปก็ซื้อได้เลย จะเอาแบรนด์อะไร Adidas, Nike, Fila, Puma ฯลฯ มีครบ 📍 JD Sports @ เมกาบางนา #SaleHere #JDSportsThailand #รองเท้าผ้าใบ #ICONSIAM</t>
  </si>
  <si>
    <t>https://pbs.twimg.com/media/Dtd4vo5WwAAo6G3.jpg</t>
  </si>
  <si>
    <t>ตามหนุ่มๆ The Face Men Thailand Season 2 ไปรู้จักประวัติศาสตร์การค้าสมัยกรุงธนบุรี ผ่านนิทรรศการบนเรือสำเภาศรีมหาสมุทร ณ ไอคอนสยาม ตั้งแต่วันนี้จนถึง 13 มกราคม 2562 #ICONSIAM #TheFaceMenThailand #TheFaceMen #TheFaceMenThailandSeason2</t>
  </si>
  <si>
    <t>pic.twitter.com/m6sYGRl7bm</t>
  </si>
  <si>
    <t>HELLO MONDAY 💛 ตั้งใจ ทำงาน/เรียน กันอยู่ใช่มั้ย สู้ๆ นะค้าบบบ #KANGSOMKS #KANGSOM #แกงส้ม #ICONSIAM #KS01122018</t>
  </si>
  <si>
    <t>https://www.instagram.com/p/Bq6WvE4hPPa/?utm_source=ig_twitter_share&amp;igshid=o6br3ziokr3f</t>
  </si>
  <si>
    <t>True4U ช่อง24</t>
  </si>
  <si>
    <t>กินหรูอยู่สบายไปกับสาว 'จันจิ จันจิรา' พร้อมอัปเดตนวัตกรรมสุดล้ำจากทั่วโลกที่ True Branding Shop @ICONSIAM และไม่พลาด! เจาะลึกเรื่องหัวใจกับพระเอกสุดหล่อ 'มาริโอ้ เมาเร่อ' ติดตามใน #ซุปตาร์พาทัวร์ 3 ธันวาคมนี้ บ่ายโมงตรง ทาง #ทรูโฟร์ยูช่อง24 #True4U #ICONSIAM #TRUEBRANDINGSHOP</t>
  </si>
  <si>
    <t>https://pbs.twimg.com/media/Dtdt_0MVYAAfDAo.jpg</t>
  </si>
  <si>
    <t>True4U (ทรูโฟร์ยู) - Ch.24</t>
  </si>
  <si>
    <t>http://www.true4u.com</t>
  </si>
  <si>
    <t>งานน่ารักๆ ก็มีนะ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l…</t>
  </si>
  <si>
    <t>https://www.instagram.com/p/Bq6SY2eBUIM/?utm_source=ig_twitter_share&amp;igshid=pdr9ddu73cxn</t>
  </si>
  <si>
    <t>ปฏิมากรรมสวยงาม #iconsiam #bangkok #thailand</t>
  </si>
  <si>
    <t>https://pbs.twimg.com/media/Dtdmw3WUwAAXxr8.jpg</t>
  </si>
  <si>
    <t>Ahou K.S.K. Freeze</t>
  </si>
  <si>
    <t>ร้านแว่นตากันแดด แบรนด์ @zerouv น่าจะมาเปิด Store ที่ @iconsiam นะ!!! #ZeroUV #ICONSIAM</t>
  </si>
  <si>
    <t>Du lịch Fiditour</t>
  </si>
  <si>
    <t>Không phải Siam Paragon và chắc chắn cũng chẳng phải Terminal 21 đi Bangkok vừa có 1 trung tâm thương mại mới toanh... #thailan #tourthailan #bangkok #iconsiam</t>
  </si>
  <si>
    <t>https://tourdulichtrongvangoainuoc.blogspot.com/2018/12/mother-of-all-malls-au-tien-o-bangkok.html</t>
  </si>
  <si>
    <t>https://pbs.twimg.com/media/DtdW0CzUwAAsB4M.jpg</t>
  </si>
  <si>
    <t>hồ chí minh</t>
  </si>
  <si>
    <t>https://www.fiditour.com Công ty du lịch hàng đầu Việt Nam, uy tín và chất lượng tự hào là kênh bán tour du lịch số một tại TP.HCM</t>
  </si>
  <si>
    <t>https://www.fiditour.com</t>
  </si>
  <si>
    <t>เพียงแค่คุณถือรองเท้า จะทำให้เซ็กซี่และมีพลัง 🤣💛👟 @kangsomm #แกงส้ม #KANGSOM #KANGSOMKS #JDSports #JDSportsTH #adidasthailand #adidasoriginals #ICONSIAM</t>
  </si>
  <si>
    <t>https://pbs.twimg.com/media/DtdT3l6VAAA0leT.jpg</t>
  </si>
  <si>
    <t>สถานที่จัดงาน Thai Night #ตี๋แมทชิ่ง 5 ธันวาคม จัดตรงไหน (สนามหลวง หรือ โรงแรมดุสิต) น่าจะมีพาเหรดเปิดตัว #MissUniverseThailand2018 #อุ่นไอรักคลายความหนาว #ICONSIAM @prayutofficial #อุ่นไอรักคลายความหนาว เหลือแค่ 7 วัน "บัตรชุดประจำชาติ" 10 ธันวาจะไปขายใคร</t>
  </si>
  <si>
    <t>https://www.youtube.com/watch?v=QqivlV9hkuE</t>
  </si>
  <si>
    <t>LERKA Herbal Infusion</t>
  </si>
  <si>
    <t>Got a heavy meal? No worries. LERKA Herbal Infusion’s GoodforDigestion will be of help. #LERKAHerb #HerbalTea #Healthy #Tasty #Herbal #Herb #HerbalInfusion #TeaLover #Tea #TeaTime #Instatea #Ilovetea #TeaAddict #TeaLovers #Wellness #IconSiam #GoodforDigestion #Ginger #Cinnamon</t>
  </si>
  <si>
    <t>https://pbs.twimg.com/media/DtdPo6oW0AAO2E5.jpg</t>
  </si>
  <si>
    <t>Darawan  S.</t>
  </si>
  <si>
    <t>Adidas shop ที่ใหญ่ที่สุดในไทย #ICONSIAM</t>
  </si>
  <si>
    <t>https://pbs.twimg.com/media/DtdOevhU0AAybf3.jpg</t>
  </si>
  <si>
    <t>ÜT: 13.7803949,100.6416237</t>
  </si>
  <si>
    <t>Dreams come true2018 😍</t>
  </si>
  <si>
    <t>https://www.instagram.com/darawan_bk/</t>
  </si>
  <si>
    <t>🌼วันครบรอบที่คบกัน ฉันยังไม่ลืม #ช่อดอกไม้ กุหลาบแดง งบน้อยบอกได้นะคะ📞0897811452ร้านเก่า #ดอกไม้ ใหม่จัดตามสั่งค่ะ🌸เปิด6โมงเช้าถึง2ทุ่มทุกวันร้านอยู่ #ถนนจันทน์ 55 ใกล้ #AsiaTique #VanillaMoon #TheUp #IconSiam #สาทร #พระราม3 #บางรัก #สีลม ไลน์ID #FlowerZoo ไม่ตอบโทรเลยค่า 🙏</t>
  </si>
  <si>
    <t>https://pbs.twimg.com/media/DtdNvQlU8AABw6u.jpg</t>
  </si>
  <si>
    <t>นั่งเรือพายกันมั้ย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l…</t>
  </si>
  <si>
    <t>https://www.instagram.com/p/Bq5HfTyBWk-/?utm_source=ig_twitter_share&amp;igshid=1hftlf6fwqzwd</t>
  </si>
  <si>
    <t>ไม่ได้ใกล้บ้านเล้ย แต่ก็ไปบ่อยมาก เหมือนว่าง #applestore #iconsiam @ Apple Iconsiam</t>
  </si>
  <si>
    <t>https://www.instagram.com/p/Bq5EVXfFceD/?utm_source=ig_twitter_share&amp;igshid=1gtpw9dwwj8ov</t>
  </si>
  <si>
    <t>HFC</t>
  </si>
  <si>
    <t>ฝันดี​นะ​ 🌛⭐💤❤️❤️❤️ @Hunz_IPH #HunzIPH​ #adidasThailand​ #JDSportsthailand​ #JDsportsth​ #iconsiam</t>
  </si>
  <si>
    <t>https://pbs.twimg.com/media/DtbKgDAVYAUqS4Q.jpg</t>
  </si>
  <si>
    <t>🐻</t>
  </si>
  <si>
    <t>Golffreedom</t>
  </si>
  <si>
    <t>เห่อห้างใหม่ ไอคอนสยาม 🌇🧡🧡🧡 VLOG ล่าสุด จาก กทม. อยากไป ห้างใหม่ ไอคอนสยาม จะพาไปดูบรรยากาศ ในห้าง Apple store ที่แรกในไทย และ ของช้อปปิ้งมากมายจ้า ✅ ลิ้ง YOUTUBE  #ICONSIAM #ไอคอนสยาม</t>
  </si>
  <si>
    <t>http://youtu.be/gJswVeR-D9g</t>
  </si>
  <si>
    <t>บอกพิธีกรว่า​ แฟนคลับผมชอบให้ใส่กางเกงวอร์ม​ ...ไม่นะ... ไม่เคยคิดอะไรเลยจริงๆ 🏃‍♂️ @Hunz_IPH #HUNZ​ #HunzIPH​ #adidasThailand​ #JDSportsthailand​ #JDsportsth​ #iconsiam</t>
  </si>
  <si>
    <t>https://pbs.twimg.com/media/DtbImHBVYAAJR3X.jpg</t>
  </si>
  <si>
    <t>비님ˣˣ</t>
  </si>
  <si>
    <t>รับหิ้วcosme #iconsiam พรุ่งนี้ จ่ายหลังซื้อได้2วัน ผ่อนได้ ช่วยพี่ด้วยจ้า</t>
  </si>
  <si>
    <t xml:space="preserve">iKON팬♡ </t>
  </si>
  <si>
    <t>👑 – – #쌍블리</t>
  </si>
  <si>
    <t>http://ask.fm/paboeunmook</t>
  </si>
  <si>
    <t>The Face Thailand</t>
  </si>
  <si>
    <t>ผลงานของทีมผู้ชนะ ฟิล์ม พล กอล์ฟ ใน Master Class #TheFaceMenThailand2 #PPTVHD36 บนเรือสำเภาศรีมหาสมุทร ณ ท่าเรือ @iconsiam ร่วมฉลอง 250 ปีกรุงธนบุรีกับพิพิธภัณฑ์ลอยน้ำได้ตั้งแต่วันนี้ถึง 13 ม.ค. 2562 (11.00 - 20.00 น.) ที่ #ICONSIAM นะคะ</t>
  </si>
  <si>
    <t>pic.twitter.com/dHNBVcF9xy</t>
  </si>
  <si>
    <t>#TheFaceMenThailand2 ทุกวันอาทิตย์ เวลา 20.15 ทางช่อง #PPTVHD36</t>
  </si>
  <si>
    <t>https://www.facebook.com/thefaceth/</t>
  </si>
  <si>
    <t>ของใหม่ก็ต้องไปโดน แล้วการซื้อตั๋ว 140 บาท ในโรงภาพยนตร์ระดับนี้นี่หายากจริง ได้เวลาไป #ICONSIAM ละ</t>
  </si>
  <si>
    <t>https://pbs.twimg.com/media/DtazABTUwAAg6tg.jpg</t>
  </si>
  <si>
    <t>TanaKorn B.</t>
  </si>
  <si>
    <t>สองพี่น้องยืนทำไรกัน ... #iconsiam #รูปมะวาน @ ICONSIAM</t>
  </si>
  <si>
    <t>https://www.instagram.com/p/Bq4yA7Tlimo/?utm_source=ig_twitter_share&amp;igshid=srlvzkfupqyz</t>
  </si>
  <si>
    <t>ÜT: 13.904976,100.543551</t>
  </si>
  <si>
    <t>- Owner Business - Freelance / Creative / Copy writer</t>
  </si>
  <si>
    <t>http://www.facebook.com/tk.bor</t>
  </si>
  <si>
    <t>3กันยา</t>
  </si>
  <si>
    <t>#ICONSIAM ไปเดินหลังจากที่ห้างเปิดมา3อาทิตย์ ในห้างมี shop ต่างๆที่น่าสนใจดี ให้ความรู้สึกว่าต้องมาที่นี่เท่านั้น เพราะที่อื่นไม่มี ขาไปนั่งเรือ ขากลับนั่ง shuttle bus มาลง BTS กรุงธน</t>
  </si>
  <si>
    <t>ใฝ่ฝันจะไปเที่ยวญี่ปุ่นให้ครบ 4 ฤดูภายในปี 2022 อยากก้าวออกไปทำสิ่งที่อยากทำ แต่ดันไม่เริ่มทำอะไรซักอย่าง แต่ตอนนี้ต้องจริงจังละ</t>
  </si>
  <si>
    <t>PaiNaiDii - ไปไหนดี</t>
  </si>
  <si>
    <t>#ICONSIAM ยังมีเปิดตัว🎊 แล้วเมื่อไหร่คนข้างตัวจะ #เปิดใจ อิอิ มีใครไปมาบ้างแล้วค๊าบบบ😚 #ไปไหนดี #painaidii</t>
  </si>
  <si>
    <t>http://www.painaidii.com/business/148689/iconsiam-10600/lang/th/</t>
  </si>
  <si>
    <t>ไปไหนดี | ร่วมสร้างแรงบันดาลใจในการ กิน เที่ยว และพักในเมืองไทยไปกับเราเพียง #painaidii #ไปไหนดี</t>
  </si>
  <si>
    <t>http://www.painaidii.com</t>
  </si>
  <si>
    <t>tae_kantana</t>
  </si>
  <si>
    <t>#TheFaceMenThailand2 x #IconSiam X #Toyota ✌️. . . พบกับรายการ thefacethailand Episode 9 วันนี้ วันอาทิตย์ ที่ 2 ธันวาคม เลื่อนออกอากาศเป็นเวลา 21:15pm ทาง #PPTVHD36 และ #LineTvTH 🙏🏻...…</t>
  </si>
  <si>
    <t>https://www.instagram.com/p/Bq4hgG7nGlj/?utm_source=ig_twitter_share&amp;igshid=1xdsutkpz81mw</t>
  </si>
  <si>
    <t>ฝั่งตรงข้าม #ICONSIAM คือ เฟสสองของห้างนะจ๊ะ .. เคลียร์พท.แล้ว .. ที่เดินตอนนี้ ขาก็ลากแล้วค่ะ เฟสสองเสร็จเมื่อไหร่ น่องฉันคงเป็นเหล็กชัวร์ 😆😁</t>
  </si>
  <si>
    <t>https://pbs.twimg.com/media/DtaD4sCU0AIv4ix.jpg</t>
  </si>
  <si>
    <t>Ch💚💙mmiN🤔</t>
  </si>
  <si>
    <t>แค่มองจากข้างหลัง😍จากระยะไกลๆก้อพอ 💚 #คนของแปลน #แปลนไม่ใช่แพลน #แปลนแปลน #2wish #ยิ่งรู้จักยิ่งรักแปลน #กระแสน้ำตา #iplann #jdsportsthailand #jdsportsth #adidasthailand #ICONSIAM</t>
  </si>
  <si>
    <t>pic.twitter.com/r0Dt0YnZrM</t>
  </si>
  <si>
    <t>Chef /Like: Cooking and Mommy Baby Fitness</t>
  </si>
  <si>
    <t>http://www.facebook.com/#!/choommin</t>
  </si>
  <si>
    <t>D.D. 元気だして！</t>
  </si>
  <si>
    <t>KS: จริงจังๆ เหมือนเล่นแลกเงินล้านนะฮะ😂 เฮ้ยๆๆๆ ชอบซาวนด์ประกอบตอนเล่น จริงจังจริงๆ 🤣🤣 #แกงส้ม #KANGSOM #KANGSOMKS #KS01122018 #JDSports #JDSportsTH #CELEBRATETHEFLAGSHIPJDICONSIAM #ADIDASTHAILAND #ADIDASORIGINALS #ICONSIAM #FANCAMKS</t>
  </si>
  <si>
    <t>pic.twitter.com/oaQEoYmP0X</t>
  </si>
  <si>
    <t>Samutprakarn</t>
  </si>
  <si>
    <t>รีทวิตเยอะ ติด #Riverdale #jughead😍 #bughead💑 ลงคลิปKS📷#FancamKS Support❣: @kangsomm @colesprouse @plengasavahame @philip_thinroj @sonyuke @mynameisnanon</t>
  </si>
  <si>
    <t>http://www.youtube.com/kangsomksthestar</t>
  </si>
  <si>
    <t>แ ม ว พิ ม พ์</t>
  </si>
  <si>
    <t>ใครที่คิดจะมา​ กราบล่ะ อย่ามาเลย​ สงสารคนบ้านแถวนี้ด้วย รถติดชิบหาย​ ไหนจะbtsหน้าห้างที่กำลังสร้างอีก​ กราบบบบบ​ #ICONSIAM</t>
  </si>
  <si>
    <t>🌍My world🌏 ชอบฟังเพลง 🎵🎶🎧 ชอบเดินทาง+อยากติดเกาะ ที่บ้านเลี้ยงแมว 😻</t>
  </si>
  <si>
    <t>SiRiKooNG</t>
  </si>
  <si>
    <t>#lemonsoda🍋 #peach #Paul #iconsiam #pixel2 @ ICONSIAM</t>
  </si>
  <si>
    <t>https://www.instagram.com/p/Bq4ZPgAHNGSgEd-ibcFGiSgi5xgwWr6NoxH21o0/?utm_source=ig_twitter_share&amp;igshid=168euusqi1vip</t>
  </si>
  <si>
    <t>ชิวๆกับชีวิต</t>
  </si>
  <si>
    <t>KS" บอกว่าชอบ Adidas ทุกรุ่น ที่บ้านนี่เต็มshelfเลย สุดยอดมาก แฟนคลับยืนยันได้😂 . ชอบเสียงหัวเราะ ดูคุณเค้าภูมิใจในชั้นรองเท้า 🤣 #แกงส้ม #KANGSOM #KANGSOMKS #KS01122018 #JDSports #JDSportsTH #CELEBRATETHEFLAGSHIPJDICONSIAM #ADIDASTHAILAND #ADIDASORIGINALS #ICONSIAM #FANCAMKS</t>
  </si>
  <si>
    <t>pic.twitter.com/8JIK5seW1L</t>
  </si>
  <si>
    <t>เอาเว้ย!!! เจอแหล่งซาซิมิคุ้มโหดๆ อีกที่นอกจาก #iconsiam แล้ว... มันอยู่ที่ๆมาบ่อยๆ อย่าง #fujiUFM สุขุมวิท 33/1 นี่แหละ หลากหลายและดูน่ากินเอาเรื่องเลย เดี๋ยวจัดแพคเล็กที่มีกุ้งหวานมากินดีกว่า!!!</t>
  </si>
  <si>
    <t>https://pbs.twimg.com/media/DtZx8VnU4AA7vqE.jpg</t>
  </si>
  <si>
    <t>petchvisual</t>
  </si>
  <si>
    <t>M.A.C LOVER #iconsiam maccosmeticsthailand @ ICONSIAM</t>
  </si>
  <si>
    <t>https://www.instagram.com/p/Bq4SvIqH5no/?utm_source=ig_twitter_share&amp;igshid=1atl9pk405cno</t>
  </si>
  <si>
    <t>Bangkok Thailand</t>
  </si>
  <si>
    <t>Money by @iamcardib is my motivation to get out of bed in the morning</t>
  </si>
  <si>
    <t>http://Instagram.com/petchvisual</t>
  </si>
  <si>
    <t>https://www.instagram.com/p/Bq4SLCSnQhH/?utm_source=ig_twitter_share&amp;igshid=uhgm0pxb7nyz</t>
  </si>
  <si>
    <t>special for siwon</t>
  </si>
  <si>
    <t>หนึ่งในศิลปินที่มีคนคิดถึงมากที่สุด เพราะเจ้าตัวสร้างความประทับใจให้กับแฟนคลับไว้มากมายในวัน Grand Opening ของไอคอนสยาม วันนี้เราจึงนำคลิปสัมภาษณ์สั้นๆของหนุ่มซีวอนมาให้ดูอีกครั้งตามคำเรียกร้อง #ICONSIAM #ICONSIAMGrandOpening #Siwon</t>
  </si>
  <si>
    <t>https://www.facebook.com/175286909188488/posts/2118032658247227/</t>
  </si>
  <si>
    <t>Siwon is our special one~♡ Siwon! Who are not only great at singing but at acting as well.</t>
  </si>
  <si>
    <t>http://www.facebook.com/siwonspecial10</t>
  </si>
  <si>
    <t>Nicheskin</t>
  </si>
  <si>
    <t>Beauty ~Tip ●Today วันนี้ ขอมาอัพเดท Landmarkใหม่ #ICONSIAM #ที่ที่ควรไปสักครั้ง สาวๆยุคนี้ห้ามพลาด Link คู่มืออ่านเพิ่มเติม &gt;&amp;gt; #nicheskin #Beauty…</t>
  </si>
  <si>
    <t>https://bit.ly/2zFctBM
https://www.instagram.com/p/Bq4On0EBk9l/?utm_source=ig_twitter_share&amp;igshid=6abxiag348xz</t>
  </si>
  <si>
    <t>สวยจากข้างใน สวยด้วยนิชสกิน</t>
  </si>
  <si>
    <t>http://www.nicheskin.com</t>
  </si>
  <si>
    <t>แกงส้ม Kangsom-ถ่ายรูปรวมกับ FC+ช่วงพูดคุยและถ่ายรูป ที่บูธ Adidas @ JD Sports-ICONSIAM  #แกงส้ม #KANGSOM #KANGSOMKS #KS01122018 #JDSports #JDSportsTH #CELEBRATETHEFLAGSHIPJDICONSIAM #ADIDASTHAILAND #ADIDASORIGINALS #ICONSIAM #KSFC #KANGSTA #FANCAMKS</t>
  </si>
  <si>
    <t>https://youtu.be/9gWMbnNcibw</t>
  </si>
  <si>
    <t>หันซ้าย หันขวา คนจีบกันหน้าหลัง บ้างพัลวัน บ้างก็วันละพัน รำคาญบ้างไหมเธอ 😁💛 @kangsomm #แกงส้ม #KANGSOM #KANGSOMKS #adidasThailand #adidasOriginals #JDSportsTH #ICONSIAM</t>
  </si>
  <si>
    <t>https://pbs.twimg.com/media/DtZfEefUcAACSfG.jpg</t>
  </si>
  <si>
    <t>surasit_ton</t>
  </si>
  <si>
    <t>เก็บตก! เมื่อวาน 😅 #ICONSIAM #ไอคอนสยาม 🛍️ @ ICONSIAM</t>
  </si>
  <si>
    <t>https://www.instagram.com/p/Bq4HcJqFfSG58jdqFcQpiyWmax4Nj4VWEGnzdU0/?utm_source=ig_twitter_share&amp;igshid=4nxif3xu8jlb</t>
  </si>
  <si>
    <t>My name's TON Surasit Promsit</t>
  </si>
  <si>
    <t>#kangsomks #adidasoriginals IG STORY: nnammm_ #แกงส้ม #KANGSOM #KS01122018 #JDSports #JDSportsTH #CELEBRATETHEFLAGSHIPJDICONSIAM #ADIDASORIGINALS #ICONSIAM</t>
  </si>
  <si>
    <t>https://pbs.twimg.com/media/DtZSj2FU0AAkec5.jpg</t>
  </si>
  <si>
    <t>อีงูพิษ</t>
  </si>
  <si>
    <t>ควรเอาไปทิ้งป่ะ???? เรื่องง่ายๆที่คนมาเดินห้างระดับ iconsiam ควรรู้ #ICONSIAM</t>
  </si>
  <si>
    <t>https://pbs.twimg.com/media/DtZRkcyVsAAnQ5g.jpg</t>
  </si>
  <si>
    <t>Bang Mot 2, Thailand</t>
  </si>
  <si>
    <t>TME #24</t>
  </si>
  <si>
    <t>แกงส้ม Kangsom-เล่นเกมตีปิงปอง (Pong Games) กับผู้โชคดี ที่บูธ Adidas @ JD Sports-ICONSIAM  #แกงส้ม #KANGSOM #KANGSOMKS #KS01122018 #JDSports #JDSportsTH #CELEBRATETHEFLAGSHIPJDICONSIAM #ADIDASTHAILAND #ADIDASORIGINALS #ICONSIAM #FANCAMKS</t>
  </si>
  <si>
    <t>https://youtu.be/I6oKXcLIXWw</t>
  </si>
  <si>
    <t>K.C.ANNE</t>
  </si>
  <si>
    <t>THAI-DENMARK MILK LAND | ฟาร์มโคนมไทย-เดนมาร์ค "MILK LAND" ดินแดนแห่งนม โตมากับนมยี่ห้อนี้จริงๆ แค่เห็นโลโก้หรือวัวแดง ก็ตื่นเต้นตัวสั่นแล้ว 😊 📍 ICONSIAM ชั้น G โซนใต้ โครงการ "เมืองสุขสยาม เมืองสารพัดสุข สนุกแบบไทย" #ThaiDenmark #MilkLand #ไทยเดนมาร์ค #ICONSIAM #อร่อยไปแดก</t>
  </si>
  <si>
    <t>https://pbs.twimg.com/media/DtZNmDlU4AElB6f.jpg</t>
  </si>
  <si>
    <t>BELIEVE IN MUSIC | MCMLXXXIX | GREW UP IN THE GOLDEN ERA OF MUSIC. | สายแข็ง รั่วแต่อึด ใจถึงพึ่งได้ เป็นคนชัดเจน | เสพติดเพลง คอนเสิร์ต และการท่องเที่ยว</t>
  </si>
  <si>
    <t>http://www.facebook.com/annist.nightingale</t>
  </si>
  <si>
    <t>ด้าฐา💄</t>
  </si>
  <si>
    <t>เจอแบรนด์ Priloda (พลิ-โล-ด้า) ลด10% ทั้งเซต ที่ICONSIAM คุ้มมาก ทั้งเซตมีโลชั่นทาผิว ครีมอาบน้ำ แฮนด์ครีม ยาสระผม ครีมนวดผม แบรนด์นี้เป็นสินค้าออแกนิคจากธรรมชาติเลย ชอบทุกตัวของcomely tune เลย หอมมากแต่ชอบโลชั่นสุดเลยกลิ่นติดทนดีมาก ต้องไปลองนะ #iconsiam #ไว้รีวิวห้ามขายของโว้ยย</t>
  </si>
  <si>
    <t>https://pbs.twimg.com/media/DtZFZWHU4AIZ8dq.jpg</t>
  </si>
  <si>
    <t>IG:dadar.blog</t>
  </si>
  <si>
    <t>ดาด้า/ชอบบอกต่อ/ผิวมัน-ผิวผสม-ผิวแพ้ง่าย/ขอบคุณที่ติดตามกันนะคะ /รับงานรีวิว/please @ line:dadarbk 💕/ดูรีวิวเก่าใน❤️</t>
  </si>
  <si>
    <t>https://m.facebook.com/dadardairys/</t>
  </si>
  <si>
    <t>แกงส้ม Kangsom-วาดภาพบนกระจก (Be The Creator) ที่บูธ Adidas @ JD Sports-ICONSIAM  #แกงส้ม #KANGSOM #KANGSOMKS #KS01122018 #JDSports #JDSportsTH #CELEBRATETHEFLAGSHIPJDICONSIAM #ADIDASTHAILAND #ADIDASORIGINALS #ICONSIAM #FANCAMKS</t>
  </si>
  <si>
    <t>https://youtu.be/Qt-dDa1hXgU</t>
  </si>
  <si>
    <t>Dominico</t>
  </si>
  <si>
    <t>I love you iconsiam bangkok thailand #iconsiam #bangkok #Thailand</t>
  </si>
  <si>
    <t>https://pbs.twimg.com/media/DtZAzgUUUAAm9I1.jpg</t>
  </si>
  <si>
    <t>I like travel and I like my Vlog🇹🇭❤️</t>
  </si>
  <si>
    <t>https://m.facebook.com/home.php?_rdr</t>
  </si>
  <si>
    <t>Took took Thailand iconsiam bangkok thailand #iconsiam #bangkok #Thailand</t>
  </si>
  <si>
    <t>https://pbs.twimg.com/media/DtZAl4aUUAAPXNd.jpg</t>
  </si>
  <si>
    <t>Sook siam in iconsiam. Bangkok Thailand. #iconsiam #sooksiam #bangkok #Thailand</t>
  </si>
  <si>
    <t>https://pbs.twimg.com/media/DtZAK40UUAAA_kS.jpg</t>
  </si>
  <si>
    <t>Sook siam in 4 market. In iconsiam #iconsiam #sooksiam #bangkok #thailand</t>
  </si>
  <si>
    <t>https://pbs.twimg.com/media/DtY_xxsU4AELDVP.jpg</t>
  </si>
  <si>
    <t>เหนือคำบรรยาย in apple store iconsiam bangkok Thailand #iconsiam #bangkok #applestore #applestorebangkok #applestoreiconsiam #applestorethailand</t>
  </si>
  <si>
    <t>https://pbs.twimg.com/media/DtY_JoVUUAA6VlZ.jpg</t>
  </si>
  <si>
    <t>Wow amazing apple store in iconsiam bangkok thailand. #iconsiam #bangkok #Thailand #applestore #applestoreiconsiam #applestorerhailand</t>
  </si>
  <si>
    <t>https://pbs.twimg.com/media/DtY-ryAUcAEZr6J.jpg</t>
  </si>
  <si>
    <t>Goog feeling. #ICONSIAM #bamgkok #Thailandico</t>
  </si>
  <si>
    <t>https://pbs.twimg.com/media/DtY-L_nV4AETNnf.jpg</t>
  </si>
  <si>
    <t>ทางเข้าขนลุกแล้ว เข้ามาขนลุกกว่า 💋🇹🇭❤️ #iconsiam #bangkok #Thailand</t>
  </si>
  <si>
    <t>https://pbs.twimg.com/media/DtY9w6qVAAA9rY_.jpg</t>
  </si>
  <si>
    <t>Les't go Iconsiam ❤️🇹🇭 #ICONSIAM #bangkok #thailand</t>
  </si>
  <si>
    <t>pic.twitter.com/M79oreHF9J</t>
  </si>
  <si>
    <t>|||J•U•N•€|||</t>
  </si>
  <si>
    <t>แอบมารีวิวหน่อย อันนี้คือดี!!! ชาโฮจิฉะผง หอมมาก รสเข้มข้น คือถ้าชงผสมนมก็แทบถอดแบบมาเป็นโฮจิฉะทีลาเต้ของสตาร์บัคส์เลยแกรร ใครได้ไปที่ #iconsiam #siamtakashimaya ต้องลอง ราคา200บาทแต่ชงได้เป็นเดือน แค่1ช้อนชานี่ชงใส่กระบอกเก็บความเย็นได้อ่ะ ..คุ้มเวอร์!! #ไว้รีวิวห้ามขายของโว้ยยย</t>
  </si>
  <si>
    <t>https://pbs.twimg.com/media/DtY7AK3VAAA13i7.jpg</t>
  </si>
  <si>
    <t>PC50 TU56</t>
  </si>
  <si>
    <t>‘ไอคอนสยาม’ จัดงาน “แบงค็อก อิลลูมิเนชั่น แอท ไอคอนสยาม” อลังการขบวนต้นคริสต์มาสเอกลักษณ์ไทย #ไอคอนสยาม #ICONSIAM</t>
  </si>
  <si>
    <t>https://www.prachachat.net/tourism/news-259162</t>
  </si>
  <si>
    <t>Jojo Panaligan</t>
  </si>
  <si>
    <t>IconSiam Bangkok Illumination: Mother of all Malls opens at last #ICONSIAM #AmazingThailand #Bangkok #Thailand</t>
  </si>
  <si>
    <t>https://youtu.be/9lDBKr6viCc</t>
  </si>
  <si>
    <t>ยืนหนึ่งสวยๆตรงนี้#guccithailand #iconsiam #อวดยังไงไม่ให้รู้ว่าอวด @ Icon Siam ไอคอนสยาม</t>
  </si>
  <si>
    <t>https://www.instagram.com/p/Bq35eQNF0kwUCzaNPH3UHHPLaLJZbHrXitQ93Q0/?utm_source=ig_twitter_share&amp;igshid=bkc5mcwrb4g1</t>
  </si>
  <si>
    <t>KS" 🐼💛 ทางเราขอเซลเดี่ยวได้แล้ว เราดีใจมาก(ไม่ต้องเบลอตัวเองออกแล้ว 555) #แกงส้ม #KANGSOM #KANGSOMKS #JDSportsTH #ICONSIAM</t>
  </si>
  <si>
    <t>https://pbs.twimg.com/media/DtY0tABU4AEqnC2.jpg</t>
  </si>
  <si>
    <t>นานๆ จะอยู่นิ่งให้ถ่าย ทางเราก็ดีใจมากที่ถ่ายแกงได้ (กล้องมันตัวเล็ก) 💛🐼 @kangsomm #แกงส้ม #KANGSOM #KANGSOMKS #adidasThailand #adidasOriginals #JDSportsTH #ICONSIAM</t>
  </si>
  <si>
    <t>https://pbs.twimg.com/media/DtYzCggVsAEZIZa.jpg</t>
  </si>
  <si>
    <t>นานๆ ทีแกงจะแต่งตัวสีสัน น่ารักสดใสดีนะคะว่ามั๊ย 😚💛 @kangsomm #แกงส้ม #KANGSOM #KANGSOMKS #adidasThailand #adidasOriginals #JDSportsTH #ICONSIAM</t>
  </si>
  <si>
    <t>https://pbs.twimg.com/media/DtYytB3UcAEhx6n.jpg</t>
  </si>
  <si>
    <t>ขอพลังแห่งสีเหลือง จงสถิตย์แด่ข้า 😂💛🤲🏻 @kangsomm #แกงส้ม #KANGSOM #KANGSOMKS #adidasThailand #adidasOriginals #JDSportsTH #ICONSIAM</t>
  </si>
  <si>
    <t>https://pbs.twimg.com/media/DtYxs1CVAAEp76M.jpg</t>
  </si>
  <si>
    <t>ถ่ายกับรองเท้าได้เซ็กซี่มาก 🐼💛👟 @kangsomm #แกงส้ม #KANGSOM #KANGSOMKS #adidasThailand #adidasOriginals #JDSportsTH #ICONSIAM</t>
  </si>
  <si>
    <t>https://pbs.twimg.com/media/DtYxdhZU4AETwZ0.jpg</t>
  </si>
  <si>
    <t>YO!! 🐼💛🤙🏻 @kangsomm #แกงส้ม #KANGSOM #KANGSOMKS #adidasThailand #adidasOriginals #JDSportsTH #ICONSIAM</t>
  </si>
  <si>
    <t>https://pbs.twimg.com/media/DtYxJTXUUAAc7Hq.jpg</t>
  </si>
  <si>
    <t>Nuttapon Kangsukun</t>
  </si>
  <si>
    <t>งามสมคำร่ำลือ...ต้องมาดูเอง...มีแต่มุมทำรูปโพรไฟล์ 👍🏼 #iconsiam @ ICONSIAM</t>
  </si>
  <si>
    <t>https://www.instagram.com/p/Bq32HQqgkd2fAd0DfkKlbceZr8ygcYf3cme9ts0/?utm_source=ig_twitter_share&amp;igshid=8za81dc7o88q</t>
  </si>
  <si>
    <t>13.896603,100.566397</t>
  </si>
  <si>
    <t>F.first11</t>
  </si>
  <si>
    <t>สพึงมาก ตาแตกมาก !!! #ICONSIAM #APPLESTORE — ที่ Icon Siam ไอคอนสยาม</t>
  </si>
  <si>
    <t>https://www.facebook.com/100014152034126/posts/510676922747371/</t>
  </si>
  <si>
    <t>อ.สว่างแดนดิน, จ.สกลนคร</t>
  </si>
  <si>
    <t>https://www.facebook.com/firstty788</t>
  </si>
  <si>
    <t>รีวิวเว่อร์ - Cocoa Channel</t>
  </si>
  <si>
    <t>แนะนำพิกัดต่อขนตาเด็ดๆ Luxury ในราคาเบาๆค่ะ ที่ Blanc สาขา #ICONSIAM พรีเมี่ยมตั้งแต่เก้าอี้นอนที่โครตจะสบาย ส่วนตัวสุดๆ เค้ามีแค่สาขานี้สาขาเดียวนะจ๊ะ ต่อแบบไม่จำกัดเส้นราคา 2500 บาท ใช้โค้ด I0043 ลดได้ 200 บาทน้า #ต่อขนตา #Blanc</t>
  </si>
  <si>
    <t>https://pbs.twimg.com/media/DtYt8z2VAAA_IVc.jpg</t>
  </si>
  <si>
    <t>Contact: dm &amp; lineID : Aococ.k</t>
  </si>
  <si>
    <t>สวัสดีค่ะแจนเอง ติดตามรีวิวไอเท็มเด็ดๆ ถูกและดี ปังๆ ได้ที่นี่เลยค่ะ ไม่ว่าจะโปรดี โปรถูก โปรคุ้ม! ติดตามอีกช่องทางได้ที่ Fanpage : รีวิวเว่อร์ - Cocoa Channel</t>
  </si>
  <si>
    <t>https://www.facebook.com/cocoachannelpage/</t>
  </si>
  <si>
    <t>GOOD DAY WITH KS” เมื่อวานมาชิลล์ในร้านขายร้องเท้าครัช ทำงานกับที่รัก ก็จะเท่ห์ๆ หน่อย 👟👟 #KANGSOMKS #KANGSOM #แกงส้ม #JDSports #JDsportsTH #ICONSIAM #ADIDASORIGINALS…</t>
  </si>
  <si>
    <t>https://www.instagram.com/p/Bq3zNr8BV_Y/?utm_source=ig_twitter_share&amp;igshid=ix9v0l55wdwu</t>
  </si>
  <si>
    <t>แนะนำ #MissUniverse2018 ไปตอน ยามเย็น หัวค่ำ #อุ่นไอรักคลายความหนาว พระอาทิตย์ใกล้ตก #MissUniverseThailand2018 ไฟประดับ แยกราชดำเนิน น้ำพุ สนามหลวง ภูเขาทอง ไม้ดอกอาจจะประดับถนน เทศกาลปีใหม่ #Thailand #MissUniverse #Disneyland #Disneysea #Universalstudios #ICONSIAM #UNESCO #KHON</t>
  </si>
  <si>
    <t>https://pbs.twimg.com/media/DtYj3evU0AA6f0z.jpg</t>
  </si>
  <si>
    <t>🇬🇧John Shipp🇪🇺</t>
  </si>
  <si>
    <t>Some pictures from my last trip to Bangkok in 2018. #iconsiam #banyantree #phuketthailand #bangkokthailand #lovebangkok @ Bangkok, Thailand</t>
  </si>
  <si>
    <t>https://www.instagram.com/p/Bq3uqQ4ALRWEGWfx99irgMZNE4e7LBu0wjOebE0/?utm_source=ig_twitter_share&amp;igshid=1lujdk0ubyqpq</t>
  </si>
  <si>
    <t>London, UK</t>
  </si>
  <si>
    <t>I live in Royal Arsenal Riverside, SE London. Volunteer with @LGSSamaritans. Director of Shippy Consultants. #LoveIsTheAnswer</t>
  </si>
  <si>
    <t>ใครชอบไปญี่ปุ่นต้องรู้จัก @Cosme Store เพราะเป็นร้านขายเครื่องสำอางชื่อดังที่รวบรวมสินค้าเกี่ยวกับความงามและสุขภาพไว้ครบครัน ตอนนี้ @Cosme Store มาเปิดสาขาในไทยเปิดแล้วที่ชั้น 2 ภายในห้างสรรพสินค้าไอคอนสยาม #CosmeStore #ICONSIAM #TheStandardVDO #TheStandardPop #TheStandardCo</t>
  </si>
  <si>
    <t>https://pbs.twimg.com/media/DtJ3r0kU4AEZfxj.jpg</t>
  </si>
  <si>
    <t>THE STANDARD VIDEO</t>
  </si>
  <si>
    <t>วิดีโอข่าวรายวันและรายการวาไรตี้น่าดูจากสำนักข่าว THE STANDARD http://youtube.com/thestandardth</t>
  </si>
  <si>
    <t>http://thestandard.co/video</t>
  </si>
  <si>
    <t>LuV_JaRR</t>
  </si>
  <si>
    <t>เจอกันบ่อย แต่ไม่ค่อยได้ลงรูป 😆 แกงส้ม เมื่อวานครัช #แกงส้ม #JDsportsTH #IConSiam #KS01122018</t>
  </si>
  <si>
    <t>https://pbs.twimg.com/media/DtYgMBAU0AAG549.jpg</t>
  </si>
  <si>
    <t>JARR อยู่ด้วยความเข้าใจ ☺️ ||| Support @Kangsomm Tanatat KS Chaiyaat |||</t>
  </si>
  <si>
    <t>รับหิ้วของiconsiam</t>
  </si>
  <si>
    <t>#รับหิ้ว #ICONSIAM #รับหิ้วiconsiam</t>
  </si>
  <si>
    <t>รับหิ้วของ 10-20บาทต่อชิ้น ค่าส่ง ลทบ 30 ems 50 แล้วแต่น้ำหนักด้วยนะคะ</t>
  </si>
  <si>
    <t>#UNIQLO #uniqloxkawsxsesamestreet #kaws #sesamestreet #uniqlothailand #ICONSIAM #charoennakorn #chaophrayariver #bangkok #blackfriday #AMB_BANGKOK #BANGKOKBLACKFRIDAY @ ICONSIAM</t>
  </si>
  <si>
    <t>https://www.instagram.com/p/Bq3qgofATs9/?utm_source=ig_twitter_share&amp;igshid=1pucs9zzilqgx</t>
  </si>
  <si>
    <t>The First Apple Store In Thailand 🍎🇹🇭 #applestore #IconSiam ทำไมนับวันตาตี่ลงเรื่อยๆ</t>
  </si>
  <si>
    <t>https://pbs.twimg.com/media/DtYUTiOV4AAC4Bh.jpg</t>
  </si>
  <si>
    <t>บำรุงสมอง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</si>
  <si>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https://www.instagram.com/p/Bq3kK2vnnEh/?utm_source=ig_twitter_share&amp;igshid=1q1ne9kuu945p</t>
  </si>
  <si>
    <t>เริ่มต้นวันใหม่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l…</t>
  </si>
  <si>
    <t>https://www.instagram.com/p/Bq3fANanB8N/?utm_source=ig_twitter_share&amp;igshid=fqu96qsi6of2</t>
  </si>
  <si>
    <t>EVE_BFC</t>
  </si>
  <si>
    <t>บี้ สุกฤษฏิ์ งานครบรอบ 85 ปี หอการค้า #biesukrit #bie_sukrit #biesukrit_w #biesukritwisetkaew #biethestar #biethestar3 #iconsiam 30-11-18 biesukrit_w //Cr. 👉 ig @aomsin_socute</t>
  </si>
  <si>
    <t>https://www.instagram.com/p/Bq3dhb3l-2O/?utm_source=ig_twitter_share&amp;igshid=u0wrvgg62jom</t>
  </si>
  <si>
    <t>BFC</t>
  </si>
  <si>
    <t>http://bie-fanclub.com</t>
  </si>
  <si>
    <t>แกงส้ม Kangsom-เล่นเกมขดลวด (Buzzwire Challenge) ที่บูธ Adidas @ JD Sports-ICONSIAM  #แกงส้ม #KANGSOM #KANGSOMKS #KS01122018 #JDSports #JDSportsTH #CELEBRATETHEFLAGSHIPJDICONSIAM #ADIDASTHAILAND #ADIDASORIGINALS #ICONSIAM #FANCAMKS</t>
  </si>
  <si>
    <t>https://youtu.be/6Svs0zGGw5s</t>
  </si>
  <si>
    <t>แกงส้ม Kangsom-พูดคุย+เล่นเกมตีปิงปองที่บูธ Adidas @ JD Sports-ICONSIAM  #แกงส้ม #KANGSOM #KANGSOMKS #KS01122018 #JDSports #JDSportsTH #CELEBRATETHEFLAGSHIPJDICONSIAM #ADIDASTHAILAND #ADIDASORIGINALS #ICONSIAM #FANCAMKS</t>
  </si>
  <si>
    <t>https://youtu.be/q6YvuaL5enQ</t>
  </si>
  <si>
    <t>ชอบแต่งตัวในแนวไหนบ้าง KS: ก็เนี่ยครับ เป็นคนแต่งตัวสุภาพฮะ แต่งตัวไม่ค่อยสีสันเท่าไหร่ 😁 FC: โอ้โห 😲 #แกงส้ม #KANGSOM #KANGSOMKS #KS01122018 #JDSports #JDSportsTH #CELEBRATETHEFLAGSHIPJDICONSIAM #ADIDASTHAILAND #ADIDASORIGINALS #ICONSIAM #FANCAMKS</t>
  </si>
  <si>
    <t>pic.twitter.com/cISklgIljK</t>
  </si>
  <si>
    <t>กินไม่ได้ แต่เท่ห์ 😂💛👟 @kangsomm #แกงส้ม #KANGSOM #KANGSOMKS #KS01122018 #JDSports #JDSportsTH #celebratetheflagshipjdiconsiam #adidasthailand #adidasoriginals #ICONSIAM #NokkySnap @…</t>
  </si>
  <si>
    <t>https://www.instagram.com/p/Bq2sXW4Aabt/?utm_source=ig_twitter_share&amp;igshid=1vub059iqmnmr</t>
  </si>
  <si>
    <t>แกงส้ม Kangsom-ถ่ายรูปที่โซน Adidas @ JD Sports-ICONSIAM  #แกงส้ม #KANGSOM #KANGSOMKS #KS01122018 #JDSports #JDSportsTH #CELEBRATETHEFLAGSHIPJDICONSIAM #ADIDASTHAILAND #ADIDASORIGINALS #ICONSIAM #FANCAMKS</t>
  </si>
  <si>
    <t>https://youtu.be/zdhCaAhVIC8</t>
  </si>
  <si>
    <t>คนน่ารัก ถ่ายกับอะไรก็น่ารัก 💛👟 #แกงส้ม #KANGSOM #KANGSOMKS #KS01122018 #JDSportsTH #ICONSIAM</t>
  </si>
  <si>
    <t>pic.twitter.com/DQUxriBYMC</t>
  </si>
  <si>
    <t>. 🔥🔥🔥🔥 MISS YOU GRAFFITI . 🖍🖍🖍🖍 . IG story : #kangsomks . #KANGSOMKS #KANGSOM #แกงส้ม #JDSports #JDsportsTH #ICONSIAM #CELEBRATETHEFLAGSHIPJDICONSIAM #KS_IGSTORY #KS01122018 @ ICONSIAM</t>
  </si>
  <si>
    <t>https://www.instagram.com/p/Bq2jLt9hk9k/?utm_source=ig_twitter_share&amp;igshid=1bzm612p4nfb4</t>
  </si>
  <si>
    <t>✧𝒞𝒽𝑜𝓂𝓃𝒶𝓅𝒽𝒶𝓈𝓌𝑒𝒾✧</t>
  </si>
  <si>
    <t>Jo Malone สาขา #IconSiam สลักชื่อให้ด้วยอ่ะ ไม่รู้สาขาอื่นมีด้วยไหม ลดอีก 10% จากราคาปกติด้วยนะ 🥰 #ไว้รีวิวห้ามขายของของโว้ยย</t>
  </si>
  <si>
    <t>https://pbs.twimg.com/media/DtWHvXdU4AATX6x.jpg</t>
  </si>
  <si>
    <t>North Rhine-Westphalia</t>
  </si>
  <si>
    <t>✨มือใหม่หัดรีวิว 🙋🏻‍♀️ a girl w/ NC 35 ~| ผิวผสม - ขาดน้ำ - สิวขึ้นง่าย - มันช่วง T- zone |~ 📽พร้อมช่องyoutubeโง่ๆของเธอ 🌧รีวิวใน Likes นะคะ 🤟🏼</t>
  </si>
  <si>
    <t>https://www.youtube.com/channel/UCJ7MDDJoFnn0T9r7d1Dq51w</t>
  </si>
  <si>
    <t>นายแบบ KS"โพสท่าเก่ง เท่มาก หล่อมาก 😍 โดยเฉพาะเวลาเหม่อๆ และท่าปวดหัว 😂🤣 5555 แซวๆ หยอกๆ 😜 .. . #แกงส้ม #KANGSOM #KANGSOMKS #KS01122018 #JDSports #JDSportsTH #CELEBRATETHEFLAGSHIPJDICONSIAM #ADIDASTHAILAND #ADIDASORIGINALS #ICONSIAM #FANCAMKS</t>
  </si>
  <si>
    <t>pic.twitter.com/WJA0alSxi9</t>
  </si>
  <si>
    <t>รอฟังพัลวันในอีเว้นท์น๊า ชอบแกงเต้นดุ๊กดิ๊กน่ารัก 🐼🤙🏻 #มัวแต่คุยสะดุดเฉย 😅 #แกงส้ม #KANGSOM #KANGSOMKS #KS01122018 #ICONSIAM</t>
  </si>
  <si>
    <t>pic.twitter.com/TVHGFzSdRZ</t>
  </si>
  <si>
    <t>ทุกที่ที่มีแกง มักจะเหนื่อยแต่สนุก 💛🐭 #ซนและไวเหมือนกับหนู 555 #ขอบคุณนะ #แกงส้ม #KANGSOM #KANGSOMKS #KS01122018 #ICONSIAM</t>
  </si>
  <si>
    <t>https://pbs.twimg.com/media/DtWDMp-U4AATZJY.jpg</t>
  </si>
  <si>
    <t>KS" ขามา ลงตอนนี้ได้มะ ได้สิ 😅😅 #แกงส้ม #KANGSOM #KANGSOMKS #KS01122018 #ICONSIAM</t>
  </si>
  <si>
    <t>pic.twitter.com/3kQRBg7NOs</t>
  </si>
  <si>
    <t>เปิดแล้วอย่างเป็นทางการกับร้าน Loft ณ ชั้น 3 ไอคอนสยาม โดยมี "ต่อ ธนภพ" ผู้จัดการร้านเฉพาะกิจ ชวนช้อปร้านลอฟท์ สาขาใหม่ ภายใต้แนวคิด "Everyday Surprise" #ICONSIAM</t>
  </si>
  <si>
    <t>https://pbs.twimg.com/media/DtV-37AUwAArJLl.jpg</t>
  </si>
  <si>
    <t>namfonnnn___</t>
  </si>
  <si>
    <t>อปป้าต่อ ❤💋 โดนตกเป็นที่เรียบร้อย #Thanapob_lee #IconSiam #9by9TH</t>
  </si>
  <si>
    <t>https://pbs.twimg.com/media/DtV-zNGV4AI_GD0.jpg</t>
  </si>
  <si>
    <t>❤❤❤</t>
  </si>
  <si>
    <t>TINY_DIARY👒💕</t>
  </si>
  <si>
    <t>ร้าน White Plate @iconsiam 🍽️⭐ รีวิว : เป็นร้านอาหารฝรั่งที่รสชาติดีมากๆ แอดสั่งข้าวผัดฟัวกราส์ ซึ่งให้มาชิ้นโต และเนื้อวากิวที่บอกความสุกได้ ร้านติดริมน้ำบรรยากาศดีค่ะ 👍🏻 #ICONSIAM #รีวิวคาเฟ่ @aroii #อร่อยบอกต่อ</t>
  </si>
  <si>
    <t>https://pbs.twimg.com/media/DtV3VUTUcAA9YcX.jpg</t>
  </si>
  <si>
    <t>Bangkok, Thailand​</t>
  </si>
  <si>
    <t>A tiny geek wears pastel suit 👽🤖👒💐 #StarWars​ #StrangerThings​ #Pastel #Foodie</t>
  </si>
  <si>
    <t>Repost #greedyforks ME FOR ADIDAS #adidasoriginals 🔥🔥🔥 #adidasthailand #KANGSOMKS #KANGSOM #แกงส้ม #JDSports #JDsportsTH #CELEBRATETHEFLAGSHIPJDICONSIAM #ICONSIAM #KS01122018 @ Icon Siam…</t>
  </si>
  <si>
    <t>https://www.instagram.com/p/Bq2SD3HhGAs/?utm_source=ig_twitter_share&amp;igshid=1qib10u3n6q9c</t>
  </si>
  <si>
    <t>ME FOR ADIDAS #adidasoriginals 🔥🔥🔥 #adidasthailand  IG:greedyforks #แกงส้ม #KANGSOMKS #KS01122018 #JDSports #JDSportsTH #CELEBRATETHEFLAGSHIPJDICONSIAM #ICONSIAM</t>
  </si>
  <si>
    <t>https://www.instagram.com/p/Bq2Mg8IFW-L/</t>
  </si>
  <si>
    <t>https://pbs.twimg.com/media/DtV2JwGVYAAddBR.jpg</t>
  </si>
  <si>
    <t>R.ngun</t>
  </si>
  <si>
    <t>Sharetea ร้านชานมไข่มุกจากไต้หวัน แก้วนี้75บาท คือแพงเลยแหละ แพงมาก555 แต่พอได้กินก็ชอบ สั่งหวาน30%กำลังดี ไข่มุกอร่อยย #IconSiam</t>
  </si>
  <si>
    <t>https://pbs.twimg.com/media/DtV0YiGUcAYUnEz.jpg</t>
  </si>
  <si>
    <t>ก่อนนอนคืนนี้ มีปลาไหลกับซูชิมาฝาก... Unagi Toku ต้นตำรับข้าวหน้าปลาไหลจากญี่ปุ่น และ Otaru Masazushi ร้านซูชิพรีเมี่ยมเก่าแก่จาก Hokkaido พร้อมเสิร์ฟทุกคนแล้วที่โซน Rose Dining สยามทาคาชิมายะ ชั้น 4 ไอคอนสยาม #OnlyAtICONSIAM #RoseDining #SiamTakashimaya #ICONSIAM</t>
  </si>
  <si>
    <t>pic.twitter.com/78gaS11E2H</t>
  </si>
  <si>
    <t>#ICONSIAM #powerofthainess #thelegendaryparty #charoennakorn #chaophrayariver #bangkok #AMB_BANGKOK @ ICONSIAM</t>
  </si>
  <si>
    <t>https://www.instagram.com/p/Bq2U_WXAoRz/?utm_source=ig_twitter_share&amp;igshid=10pbdikzbvvt9</t>
  </si>
  <si>
    <t>https://www.instagram.com/p/Bq2U5r_g4YT/?utm_source=ig_twitter_share&amp;igshid=1ji4grs2co8er</t>
  </si>
  <si>
    <t>https://www.instagram.com/p/Bq2UkRbAu3h/?utm_source=ig_twitter_share&amp;igshid=snv51zxhg8ss</t>
  </si>
  <si>
    <t>พี่กุ๊ ทำไมสั่น?</t>
  </si>
  <si>
    <t>#kujung1 #iconsiam #kubkaokubpla #สายแดก #ไม่ไปไม่รู้ 😋☺️😊</t>
  </si>
  <si>
    <t>https://www.instagram.com/p/Bq2UVBzF6W_/?utm_source=ig_twitter_share&amp;igshid=1tzk6he4djr3</t>
  </si>
  <si>
    <t>มดแดงแฝงพวงมะม่วง</t>
  </si>
  <si>
    <t>แค่เดินผ่าน ก็เหมือนโดนสะกด สอยมาเลยสิคะ #adidasOriginals #iconsiam #รอยยิ้มของชูครีม #PerthSaint</t>
  </si>
  <si>
    <t>https://pbs.twimg.com/media/DtVrgvbU0AE2F5X.jpg</t>
  </si>
  <si>
    <t>🙏🏻🙏🏻🙏🏻🛥🛥🛥 . IG story : #kangsomks . #KANGSOMKS #KANGSOM #แกงส้ม #JDSports #JDsportsTH #ICONSIAM #CELEBRATETHEFLAGSHIPJDICONSIAM #KS_IGSTORY #KS01122018</t>
  </si>
  <si>
    <t>https://www.instagram.com/p/Bq17He3huFG/?utm_source=ig_twitter_share&amp;igshid=1d9q0275w8ihm</t>
  </si>
  <si>
    <t>พี่JAZZ แห่ง @ SHANGRI-LA HOTEL, BANGKOK ดูแลอย่างดีครัช 🙏🙏🙏 IG STORY: kangsomks #แกงส้ม #KANGSOM #KANGSOMKS #KS01122018 #KS_IGSTORY #ICONSIAM</t>
  </si>
  <si>
    <t>pic.twitter.com/I0igrVdT2x</t>
  </si>
  <si>
    <t>Thanks for your big Support 🙏🏻🙏🏻🙏🏻🛥🛥🛥 . IG story : #kangsomks . #KANGSOMKS #KANGSOM #แกงส้ม #JDSports #JDsportsTH #ICONSIAM #CELEBRATETHEFLAGSHIPJDICONSIAM #KS_IGSTORY #KS01122018</t>
  </si>
  <si>
    <t>https://www.instagram.com/p/Bq17Ndih3C3/?utm_source=ig_twitter_share&amp;igshid=hb979t1wh41e</t>
  </si>
  <si>
    <t>🔥🔥🔥🔥 MISS YOU GRAFFITI 🖍🖍🖍🖍 IG STORY: kangsomks #แกงส้ม #KANGSOM #KANGSOMKS #KS01122018 #KS_IGSTORY #JDSports #JDSportsTH #CELEBRATETHEFLAGSHIPJDICONSIAM #ADIDASTHAILAND #ADIDASORIGINALS #ICONSIAM</t>
  </si>
  <si>
    <t>https://pbs.twimg.com/media/DtVnNutVsAUsAPM.jpg</t>
  </si>
  <si>
    <t>https://www.instagram.com/p/Bq2QP1CgsSa/?utm_source=ig_twitter_share&amp;igshid=6748iiw1ukhg</t>
  </si>
  <si>
    <t>https://www.instagram.com/p/Bq2QD-JATbo/?utm_source=ig_twitter_share&amp;igshid=y8c82cjyybki</t>
  </si>
  <si>
    <t>#ICONSIAM 😎 @ ICONSIAM</t>
  </si>
  <si>
    <t>https://www.instagram.com/p/Bq2PaxWFT0D/?utm_source=ig_twitter_share&amp;igshid=hebdni7rwf4l</t>
  </si>
  <si>
    <t>🐼💛 #หล่อและน่ารัก #แกงส้ม #KS #JDSPORTSTHAILAND #IconSiam #01122018</t>
  </si>
  <si>
    <t>https://pbs.twimg.com/media/DtVjBz0UwAAaBts.jpg</t>
  </si>
  <si>
    <t>SUPPORT @kangsomm #KANGSTA #BIGHUG #KS #เข้าใจ 🐼♥️ &amp; @Tom_Isara #TomIsara 🤓😍</t>
  </si>
  <si>
    <t>เซลฟี่หมู่ KS" &amp; KSFC บนเรือจ้า 😊 มีความมาทัวร์ล่องเรือสุดๆ 😁 #แกงส้ม #KANGSOMKS #KS01122018 #JDSports #JDSportsTH #CELEBRATETHEFLAGSHIPJDICONSIAM #ICONSIAM #KSFC #KANGSTA</t>
  </si>
  <si>
    <t>https://pbs.twimg.com/media/DtVgpGUV4AAO0gl.jpg</t>
  </si>
  <si>
    <t>เซลฟี่หมู่ KS" &amp; KSFC ที่ท่าเรือ ก่อนขึ้นเรือ 🙂 #แกงส้ม #KANGSOMKS #KS01122018 #JDSports #JDSportsTH #CELEBRATETHEFLAGSHIPJDICONSIAM #ICONSIAM #KSFC #KANGSTA</t>
  </si>
  <si>
    <t>https://pbs.twimg.com/media/DtVgG47VsAA8s_l.jpg</t>
  </si>
  <si>
    <t>https://www.instagram.com/p/Bq2MlJagVod/?utm_source=ig_twitter_share&amp;igshid=6wbxe5wqsm71</t>
  </si>
  <si>
    <t>KS" นั่งรถตุ๊กตุ๊กของโรงแรมกลับไปที่รถอีกที มีความน่ารักๆ เจอกันจ้ะๆ 😍😊 #แกงส้ม #KANGSOM #KANGSOMKS #KS01122018 #JDSports #JDSportsTH #CELEBRATETHEFLAGSHIPJDICONSIAM #ICONSIAM #FANCAMKS</t>
  </si>
  <si>
    <t>pic.twitter.com/UNVvReub0a</t>
  </si>
  <si>
    <t>https://www.instagram.com/p/Bq2MSdWgFht/?utm_source=ig_twitter_share&amp;igshid=1p0izbjgtsm88</t>
  </si>
  <si>
    <t>https://www.instagram.com/p/Bq2MGXmAyGx/?utm_source=ig_twitter_share&amp;igshid=1kiv76b7i8gcn</t>
  </si>
  <si>
    <t>https://www.instagram.com/p/Bq2L7xQAmJl/?utm_source=ig_twitter_share&amp;igshid=1u3h02szvivis</t>
  </si>
  <si>
    <t>zinmintun</t>
  </si>
  <si>
    <t>#Organiccouk Telegram #Airdrop 💢 High ICO Rating: ⭐️⭐️⭐️⭐️⭐️ #ICOBench 3.4 #ICOMarks 6.8 🎁 Participants: 10 ORC(5$), Referrals: 10 ORC(5$). 🏹 Start Telegram Bot 👉  #Airdropster #Bounty #IconSiam</t>
  </si>
  <si>
    <t>http://t.me/Organicco_Bot</t>
  </si>
  <si>
    <t>https://pbs.twimg.com/media/DtBN3GZX4AAUne4.jpg</t>
  </si>
  <si>
    <t>⛄s͎y͎m͎⛄</t>
  </si>
  <si>
    <t>ถามชาวแบ๊งค่อกเคี้ยนหน่อยค่ะ พอดีไม่อยากไปเสียเวลา มีเครื่องสำอางไรใหม่ๆใน #iconsiam บ้างไหมคะ (ถ้าไม่นับ cosme โซนคสอ.ญี่ปุ่นนะคะ) มีฝั่ง us uk มาเปิดบ้างรึป่าว</t>
  </si>
  <si>
    <t>BKK</t>
  </si>
  <si>
    <t>potato | geek | zombie | always tired 24/7 | support good 🐶🐱 | yeehaw</t>
  </si>
  <si>
    <t>ลงเรือกับ KS" ขากลับ ขอบคุณหัวหน้าคณะทัวร์สำหรับวันนี้นะ 🙂 ศิลปินบอกจะรอที่ท่าเรือก็รอ 😘 #แกงส้ม #KANGSOM #KANGSOMKS #KS01122018 #JDSports #JDSportsTH #CELEBRATETHEFLAGSHIPJDICONSIAM #ICONSIAM</t>
  </si>
  <si>
    <t>https://pbs.twimg.com/media/DtVX_4sU4AAepRW.jpg</t>
  </si>
  <si>
    <t>https://www.instagram.com/p/Bq2JxSCgG42/?utm_source=ig_twitter_share&amp;igshid=6t8m4gkqagih</t>
  </si>
  <si>
    <t>KS" ถ่ายรูปหมู่กับแฟนๆ ที่มาให้กำลังใจวันนี้ 😊 ขอบคุณทุกคนที่มา และที่ส่งกำลังใจมาจ้า 🙏🙂 พรุ่งนี้มาเจอKS"กันได้อีกที่ LAND MARK มหาชัย 1 ทุ่ม จ้า😉 #แกงส้ม #KANGSOMKS #KS01122018 #JDSports #JDSportsTH #CELEBRATETHEFLAGSHIPJDICONSIAM #ICONSIAM #KSFC #KANGSTA</t>
  </si>
  <si>
    <t>https://pbs.twimg.com/media/DtVUYiFVAAI5Ge0.jpg</t>
  </si>
  <si>
    <t>ช่วงเล่นเกมกับแฟนๆ 3 คน ที่ยกมือมาร่วมสนุกกับ KS" สนุกสนานเลยจ้า #แกงส้ม #KANGSOMKS #KS01122018 #JDSports #JDSportsTH #CELEBRATETHEFLAGSHIPJDICONSIAM #ICONSIAM</t>
  </si>
  <si>
    <t>https://pbs.twimg.com/media/DtVS_g9VAAAWPyK.jpg</t>
  </si>
  <si>
    <t>ผลงานของ KS" วาดบนกระจก วาดสวย ตั้งใจวาด😊 น่าชื่นชม #แกงส้ม #KANGSOMKS #KS01122018 #JDSports #JDSportsTH #CELEBRATETHEFLAGSHIPJDICONSIAM #ICONSIAM</t>
  </si>
  <si>
    <t>https://pbs.twimg.com/media/DtVSkR1U0AEr6T7.jpg</t>
  </si>
  <si>
    <t>เกมนี้ก็จะยากๆ หน่อย ลองหลายครั้งก็ไม่ผ่าน 😂😂 #แกงส้ม #KANGSOMKS #KS01122018 #JDSports #JDSportsTH #CELEBRATETHEFLAGSHIPJDICONSIAM #ICONSIAM</t>
  </si>
  <si>
    <t>https://pbs.twimg.com/media/DtVR7t5VAAA97nX.jpg</t>
  </si>
  <si>
    <t>KS" นั่งเรือกลับคร้าบบบKS TOUR 🛥 😊 #แกงส้ม #KANGSOMKS #KS01122018 #JDSports #JDSportsTH #CELEBRATETHEFLAGSHIPJDICONSIAM #ICONSIAM</t>
  </si>
  <si>
    <t>https://pbs.twimg.com/media/DtVLwgWUcAA5NRM.jpg</t>
  </si>
  <si>
    <t>AMYPT. P</t>
  </si>
  <si>
    <t>✌🏻 #JDSportsTH #JDSPORTSTHAILAND #ICONSIAM #แกงส้ม #KANGSOMKS</t>
  </si>
  <si>
    <t>https://pbs.twimg.com/media/DtVQ9MSUwAMyRDP.jpg</t>
  </si>
  <si>
    <t>Bangkok Thailand ·</t>
  </si>
  <si>
    <t>#KSMAN #mmemoriesofyou #Amypt</t>
  </si>
  <si>
    <t>Christmas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</si>
  <si>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https://www.instagram.com/p/Bq2EKZ8HmwN/?utm_source=ig_twitter_share&amp;igshid=lz6so277z1kd</t>
  </si>
  <si>
    <t>Expect The Best - Prepare For The Worst - Capitalize On What Comes - Yes I'm Coming Back Soon #ICONSIAM</t>
  </si>
  <si>
    <t>https://pbs.twimg.com/media/DtVQbE4UUAEECEf.jpg</t>
  </si>
  <si>
    <t>Levantie_tine</t>
  </si>
  <si>
    <t>เป็นหนึ่งวันที่ยังคงยิ้มได้.... #IconSiam #bkk</t>
  </si>
  <si>
    <t>https://pbs.twimg.com/media/DtVGS7vUUAAxq1v.jpg</t>
  </si>
  <si>
    <t>หาดใหญ่, ประเทศไทย</t>
  </si>
  <si>
    <t>🐻พี่หมี... 🐻 (หัวใจที่ยังก้าวเดิน แม้ชีวิตจะพังไปแล้วก้อตาม...) 📓The gray of memorial's📓</t>
  </si>
  <si>
    <t>https://www.instagram.com/p/Bq2A0VdgOB8/?utm_source=ig_twitter_share&amp;igshid=i0u5c6rmdhyt</t>
  </si>
  <si>
    <t>https://www.instagram.com/p/Bq2Ap_dAHhh/?utm_source=ig_twitter_share&amp;igshid=mx8owym9o9xs</t>
  </si>
  <si>
    <t>https://www.instagram.com/p/Bq2AHHJAaoM/?utm_source=ig_twitter_share&amp;igshid=f7uyg4wlymyj</t>
  </si>
  <si>
    <t>Kanthana__</t>
  </si>
  <si>
    <t>ขอปิดตาหนึ่งข้างเล่นมือเดียว😁😁อยากให้หนูน้อยได้ของรางวัล💖😍@Hunz_IPH_IPH #HunzIPH #JdSportsthailand #iconsiam</t>
  </si>
  <si>
    <t>pic.twitter.com/gXFDoO3186</t>
  </si>
  <si>
    <t>💖Love Hunz Only💖</t>
  </si>
  <si>
    <t>https://pbs.twimg.com/media/DtVCReAUUAAvRkj.jpg</t>
  </si>
  <si>
    <t>https://pbs.twimg.com/media/DtVCQG-VAAEFyGT.jpg</t>
  </si>
  <si>
    <t>https://pbs.twimg.com/media/DtVCPbEU4AAeh8V.jpg</t>
  </si>
  <si>
    <t>KS"มาพูดคุยบริเวณงานค่า ชอบแต่งตัวแนวฮิพฮอพสตรีท 😍 #แกงส้ม #KANGSOMKS #KS01122018 #JDSports #JDSportsTH #CELEBRATETHEFLAGSHIPJDICONSIAM #ICONSIAM</t>
  </si>
  <si>
    <t>https://pbs.twimg.com/media/DtVAmndU8AAKpHl.jpg</t>
  </si>
  <si>
    <t>KS"Today เสื้อเหลือง สดใสเลย #แกงส้ม #KANGSOMKS #KS01122018 #JDSports #JDSportsTH #CELEBRATETHEFLAGSHIPJDICONSIAM #ICONSIAM</t>
  </si>
  <si>
    <t>https://pbs.twimg.com/media/DtU-5ZJU8AE2Rym.jpg</t>
  </si>
  <si>
    <t>https://www.instagram.com/p/Bq19eAEgG3R/?utm_source=ig_twitter_share&amp;igshid=4nmhxjx69k5f</t>
  </si>
  <si>
    <t>https://www.instagram.com/p/Bq19WXDgdme/?utm_source=ig_twitter_share&amp;igshid=yvdziol0wfy8</t>
  </si>
  <si>
    <t>https://www.instagram.com/p/Bq19Kg8gnZn/?utm_source=ig_twitter_share&amp;igshid=6ik1csvta4h</t>
  </si>
  <si>
    <t>https://www.instagram.com/p/Bq18y_wgpnT/?utm_source=ig_twitter_share&amp;igshid=859mvzpwzfq3</t>
  </si>
  <si>
    <t>https://www.instagram.com/p/Bq18rliAgWz/?utm_source=ig_twitter_share&amp;igshid=7opecia0sdi</t>
  </si>
  <si>
    <t>https://www.instagram.com/p/Bq18dqvgtcQ/?utm_source=ig_twitter_share&amp;igshid=lmznzxgmtoal</t>
  </si>
  <si>
    <t>Most beautiful public toilet in the world at Icon Siam in Bangkok Thailand #IconSiam #ICONSIAM ร้าน @iconsiam @iconsiamshopper</t>
  </si>
  <si>
    <t>https://youtu.be/U2ZZHL5AkZY</t>
  </si>
  <si>
    <t>#วันหยุด 😎 มา #checkin📍 ที่เดิมๆ #ICONSIAM 🛍️ @ Icon Siam ไอคอนสยาม</t>
  </si>
  <si>
    <t>https://www.instagram.com/p/Bq153tIg445Xh5GQWse_n5MubMzYNIQjHxMotI0/?utm_source=ig_twitter_share&amp;igshid=1ro8vw5z5meof</t>
  </si>
  <si>
    <t>❌❌TheFlowersBloom</t>
  </si>
  <si>
    <t>ไอค่อนสยามไม่มีeve and boy หรอคะ??? #ICONSIAM #EVEANDBOY</t>
  </si>
  <si>
    <t>W O R L D</t>
  </si>
  <si>
    <t>빅뱅.위너.남태현.블랙핑크.2NE1Forever.base on YG &amp; SOUTH CLUB✌ | I'm VIP♡INNERCIRCLE♡BLINK | #95년생</t>
  </si>
  <si>
    <t>Thanks for your big support 🙏🙏🙏🛥🛥🛥 @ SHANGRI-LA HOTEL, BANGKOK IG STORY: kangsomks #แกงส้ม #KANGSOM #KANGSOMKS #KS01122018 #KS_IGSTORY #ICONSIAM</t>
  </si>
  <si>
    <t>pic.twitter.com/oJrLYEVJt0</t>
  </si>
  <si>
    <t>ฮั่นเซลฟี่📸 @Hunz_IPH #HunzIPH #hunz_IPH #JDSportsThailand #adidasthailand #IconSiam</t>
  </si>
  <si>
    <t>https://www.instagram.com/p/Bq13lIZlRKh/?utm_source=ig_twitter_share&amp;igshid=1d05h0z4qex5z</t>
  </si>
  <si>
    <t>@ MANDARIN ORIENTAL, BANGKOK 🙏🙏🙏🛥🛥🛥 IG STORY: kangsomks #แกงส้ม #KANGSOM #KANGSOMKS #KS01122018 #KS_IGSTORY #ICONSIAM</t>
  </si>
  <si>
    <t>pic.twitter.com/Cifxen2Z90</t>
  </si>
  <si>
    <t>Eating with King Power Mahanakhon View 🏙 #IconSiam</t>
  </si>
  <si>
    <t>https://pbs.twimg.com/media/DtUzQc4UwAcD5Kn.jpg</t>
  </si>
  <si>
    <t>「181201 📸」 Event Cooking Show by Maepranom IconSiam @m34nismind #m34nismind #ผู้ชายคนที่101 #troop #TUSexyBoy #IconSiam</t>
  </si>
  <si>
    <t>https://pbs.twimg.com/media/DtUyuczVAAARW_3.jpg</t>
  </si>
  <si>
    <t>·DAISY·</t>
  </si>
  <si>
    <t>「181201 」Maepranom 又是心空的一天❤️ @m34nismind #m34nismind #ผู้ชายคนที่101 #troop #TUSexyBoy #IconSiam #ICONSIAM #Maepranom</t>
  </si>
  <si>
    <t>https://pbs.twimg.com/media/DtUxVywVsAAgMyU.jpg</t>
  </si>
  <si>
    <t>｜Phiravich Attachitsataporn｜Please DO NOT remove my logo and re-edit the photo EXCEPT @m34nismind.</t>
  </si>
  <si>
    <t>https://www.instagram.com/p/Bq12QMOgZiP/?utm_source=ig_twitter_share&amp;igshid=1mhxtsfqk16ub</t>
  </si>
  <si>
    <t>https://www.instagram.com/p/Bq12D0tgeZI/?utm_source=ig_twitter_share&amp;igshid=3nxn96h6zskg</t>
  </si>
  <si>
    <t>https://www.instagram.com/p/Bq11235gunI/?utm_source=ig_twitter_share&amp;igshid=p1yf3mbmej75</t>
  </si>
  <si>
    <t>https://www.instagram.com/p/Bq11bXIgZlf/?utm_source=ig_twitter_share&amp;igshid=1xx353p3vzli7</t>
  </si>
  <si>
    <t>https://www.instagram.com/p/Bq11VBfA7Be/?utm_source=ig_twitter_share&amp;igshid=zuuogk1zsyav</t>
  </si>
  <si>
    <t>นั่งรถชมห้าง 🤣 #IconSiam</t>
  </si>
  <si>
    <t>pic.twitter.com/M35pG5CAId</t>
  </si>
  <si>
    <t>` อ้อนเอง (official)</t>
  </si>
  <si>
    <t>มีใครอยากฝากหิ้วของใน #CosmeThailand ไหมคะ #IconSiam เราไม่คิดค่าหิ้วนะคะ ออกช่วย 25% ของราคาแปลว่าจ่ายให้เราเพียง 75% ค่ะ สนใจเด็มมาเด้อ เราซื้อของเอาสิทธิ์อยู่ค่ะ #9by9TH #ไว้รีวิวห้ามขายของโว้ยย</t>
  </si>
  <si>
    <t>ศิวกร’s อาม่า #พี่เช่ตัวหอมมาก | ดวงมากับ @PorscheSivakorn | CNBLUE | NINE BY NINE | @ryuvachirawich | อ้อน | แม่ไล่ออกจากบ้านเพราะติ่งหนัก | ที่สุดเลยเว้ยเช่</t>
  </si>
  <si>
    <t>http://asiriruethai.blogspot.com/</t>
  </si>
  <si>
    <t>https://www.instagram.com/p/Bq1wChJgUoU/?utm_source=ig_twitter_share&amp;igshid=1e6nwfef7rbwu</t>
  </si>
  <si>
    <t>ฮั่นกลับแล้ว... @Hunz_IPH #HunzIPH #adidasThailand #JDSportsthailand #iconsiam</t>
  </si>
  <si>
    <t>pic.twitter.com/hcaKNyGRBK</t>
  </si>
  <si>
    <t>นายแบบสุดเท่ห์...😍😍👍 @Hunz_IPH #HunzIPH #adidasthailand #JDSportsthailand #iconsiam</t>
  </si>
  <si>
    <t>pic.twitter.com/IlW3jQsdnl</t>
  </si>
  <si>
    <t>เดินลงมาชั้น2 @Hunz_IPH #HunzIPH #adiasthailand #JDSportsthailand #iconsiam</t>
  </si>
  <si>
    <t>pic.twitter.com/Za6YWHemXa</t>
  </si>
  <si>
    <t>Aster</t>
  </si>
  <si>
    <t>pic.twitter.com/E3fmCGhSRF</t>
  </si>
  <si>
    <t>😍เพลินตาสุขใจ💖ทีมงานพาเดิน.. @HunzIPH #hunz #adiasThailand #JDSportsthailand #iconsiam</t>
  </si>
  <si>
    <t>pic.twitter.com/vYBIlgH6vX</t>
  </si>
  <si>
    <t>NuutemporarY</t>
  </si>
  <si>
    <t>ใช่ค่ะ​ เหมือนมีตลาดน้ำในไอคอนสยามจีจี มีท่าน้ำ​ มีเรือ มีอาหารไทย​ #ICONSIAM YES IT HERE 💯 #เห็นแล้วหิว​ (ความมือสั่นก็ยังได้รูปเมื่อมา)</t>
  </si>
  <si>
    <t>https://pbs.twimg.com/media/DtUZUQVUwAA4XpG.jpg</t>
  </si>
  <si>
    <t>Everyday the word is Fashion! Tweet me your best picture about it and I'll do a tweet with the best ⚠your picture, not from internet⚠ (-- )( --)</t>
  </si>
  <si>
    <t>Penut_Ploy</t>
  </si>
  <si>
    <t>คุ้มหล่ะค่ะ 😝😝 #ICONSIAM #Jesjpp</t>
  </si>
  <si>
    <t>https://pbs.twimg.com/media/DtUXkixV4AAkiTI.jpg</t>
  </si>
  <si>
    <t>การทำทุกอย่างไม่ใช่เรื่องง่าย แต่ถ้าทำด้วยใจ อะไรก็สำเร็จ :)✨ บ่นขิงบ่นข่า ทวิต📷/📺 (PR /AR FreeLance) ติดต่องานได้เลยทางทวิตก็ได้ IG ก็สะดวก IG :@penut_ploy</t>
  </si>
  <si>
    <t>http://facebook.com/penutpt</t>
  </si>
  <si>
    <t>1st ʕ·ᴥ·ʔ | MiRACLE 🕯💫</t>
  </si>
  <si>
    <t>ใครเป็นซูชิเลิฟเว่อต้องโดนสิ่งนี้ ที่ #ICONSIAM คำละ10-20บาท แซลมอนซาซิมิมี150-300บาท หมดนี่คือกินไป500กว่าๆเองอะ โคตรคุ้ม takashimaya ชั้น G</t>
  </si>
  <si>
    <t>https://pbs.twimg.com/media/DtUVGtUUwAAShY8.jpg</t>
  </si>
  <si>
    <t>2018.06.14 at ICN</t>
  </si>
  <si>
    <t>토끼녕 🐰🍑 갓세븐</t>
  </si>
  <si>
    <t>Enjoy your luxury with KBank แบ่งจ่าย 0% นาน 6 เดือน เมื่อช้อปสินค้าในร้านค้ากลุ่มแฟชั่นที่ร่วมรายการ ตั้งแต่ 6,000 บาทขึ้นไป/เซลส์สลิป ที่ไอคอนสยาม รูดแล้วโทร. 0 2888 8888 กด 823 23 พ.ย. 61 – 15 ม.ค. 62 #ICONSIAM</t>
  </si>
  <si>
    <t>https://pbs.twimg.com/media/DtUUPztU8AA9nJi.jpg</t>
  </si>
  <si>
    <t>ONLY FOR M34N</t>
  </si>
  <si>
    <t>181201 Sooooo sweet 💕 @m34nismind #m34nismind #ผู้ชายคนที่101 #troop #TUSexyBoy #maepranom #iconsiam</t>
  </si>
  <si>
    <t>pic.twitter.com/hxOjszoL2Q</t>
  </si>
  <si>
    <t>181201 어 그래. 너. @m34nismind #m34nismind #ผู้ชายคนที่101 #troop #TUSexyBoy #maepranom #iconsiam</t>
  </si>
  <si>
    <t>pic.twitter.com/jJvXTcZ0As</t>
  </si>
  <si>
    <t>https://www.instagram.com/p/Bq1hZ3ag1Ny/?utm_source=ig_twitter_share&amp;igshid=z1hswp4dt4en</t>
  </si>
  <si>
    <t>181201 내가 가장 사랑하는 너의 모먼트. 안그래도 섹시한데 자켓 벗을때는 진심 코피 터짐 ㅠㅠㅠ 거기다가 옷 벗으면서 고개 까딱하고 팬들한테 인사해주는거 보소 ㅠㅠ 넌 진짜 타고났어 @m34nismind #m34nismind #ผู้ชายคนที่101 #troop #TUSexyBoy #maepranom #iconsiam</t>
  </si>
  <si>
    <t>pic.twitter.com/GbEGb38xBR</t>
  </si>
  <si>
    <t>https://www.instagram.com/p/Bq1g--DArcA/?utm_source=ig_twitter_share&amp;igshid=ug5dth9fk2i0</t>
  </si>
  <si>
    <t>M I R A N : )</t>
  </si>
  <si>
    <t>เชฟหล่อแบบหล่อมากกก มาทำอาหารต้องหล่อขนาดนี้เลยยย น้องมีนนนนนน 💙 @m34nismind #m34nismind #ผู้ชายคนที่101 #ซอสหมักปิ้งย่างพร้อมน้ำจิ้มแจ่ว #แม่ประนอม #ICONSIAM</t>
  </si>
  <si>
    <t>https://pbs.twimg.com/media/DtUFjZAU0AA7g62.jpg</t>
  </si>
  <si>
    <t>- ให้เป็นเหตุผลเพราะรอยยิ้มของคุณ - G X X O D &amp; M 3 4 N</t>
  </si>
  <si>
    <t>https://www.instagram.com/p/Bq1gXVuAWTH/?utm_source=ig_twitter_share&amp;igshid=uo0nmfsehcnf</t>
  </si>
  <si>
    <t>Vivi</t>
  </si>
  <si>
    <t>曼谷新地標 #bangkok #iconsiam @ ICONSIAM</t>
  </si>
  <si>
    <t>https://www.instagram.com/p/Bq1gMP0B7LO/?utm_source=ig_twitter_share&amp;igshid=7txaasas943x</t>
  </si>
  <si>
    <t>Hong Kong</t>
  </si>
  <si>
    <t>Like Hiking, Like Whisky and Like watch Japanese &amp; Korean Drama</t>
  </si>
  <si>
    <t>http://vivi-1212.blogspot.hk/</t>
  </si>
  <si>
    <t>บัตรจะขายหมดไหม #ItisThaiCulture #Thailand นางงาม #MissUniverse ปีนี้ @2018muo แจกบัตรฟรีไหม #อุ่นไอรักคลายความหนาว ซื้อคูปองเล่นเกมสอยดาว จับฉลาก ชิงตั๋วรางวัล บัตร 6,500 บาท/ 20 ที่นั่ง #MissUniverse2018 #Disneyland #Disneysea #Universalstudios #ICONSIAM</t>
  </si>
  <si>
    <t>https://www.youtube.com/watch?v=YB_s5lf2wng</t>
  </si>
  <si>
    <t>https://www.instagram.com/p/Bq1fST7g_Ft/?utm_source=ig_twitter_share&amp;igshid=1jh4hfnuulkvo</t>
  </si>
  <si>
    <t>https://www.instagram.com/p/Bq1fEW-g72X/?utm_source=ig_twitter_share&amp;igshid=1klvd5buv25il</t>
  </si>
  <si>
    <t>https://www.instagram.com/p/Bq1eddJANe8/?utm_source=ig_twitter_share&amp;igshid=a43ymifos8s3</t>
  </si>
  <si>
    <t>https://www.instagram.com/p/Bq1dorrAdS2/?utm_source=ig_twitter_share&amp;igshid=1r1cvoug149ps</t>
  </si>
  <si>
    <t>https://www.instagram.com/p/Bq1diK_ADGh/?utm_source=ig_twitter_share&amp;igshid=axlckkjnja14</t>
  </si>
  <si>
    <t>https://www.instagram.com/p/Bq1co5WgFnU/?utm_source=ig_twitter_share&amp;igshid=13cxj19x8gs70</t>
  </si>
  <si>
    <t>https://www.instagram.com/p/Bq1ca0lgOxY/?utm_source=ig_twitter_share&amp;igshid=1p0625p8kx5vg</t>
  </si>
  <si>
    <t>#HERMES | #ICONSIAM #powerofthainess #thelegendaryparty #charoennakorn #chaophrayariver #bangkok #AMB_BANGKOK @ ICONSIAM</t>
  </si>
  <si>
    <t>https://www.instagram.com/p/Bq1cQ2NAJeI/?utm_source=ig_twitter_share&amp;igshid=3sj0yuj2p7u2</t>
  </si>
  <si>
    <t>https://www.instagram.com/p/Bq1b7PUA4Js/?utm_source=ig_twitter_share&amp;igshid=110zleg5n2uza</t>
  </si>
  <si>
    <t>โกโก้เจ้มจ้นมั่กๆ #Thaidenmark #ICONSIAM</t>
  </si>
  <si>
    <t>https://pbs.twimg.com/media/DtT8HFbUwAAl7Gh.jpg</t>
  </si>
  <si>
    <t>hae 🍒</t>
  </si>
  <si>
    <t>คนยิ้มเก่ง 😆😄@m34nismind #m34nismind #ผู้ชายคนที่101 #iconsiam</t>
  </si>
  <si>
    <t>https://pbs.twimg.com/media/DtT5DVHU0AAzg5-.jpg</t>
  </si>
  <si>
    <t xml:space="preserve">BKK Thailand </t>
  </si>
  <si>
    <t>this is my free dom 🍒 💙💚</t>
  </si>
  <si>
    <t>「181201 📸」 Maepranom IconSiam @m34nismind #m34nismind #ผู้ชายคนที่101 #troop #TUSexyBoy #IconSiam</t>
  </si>
  <si>
    <t>https://pbs.twimg.com/media/DtT2SsPU0AA17YF.jpg</t>
  </si>
  <si>
    <t>ThamoonL O+</t>
  </si>
  <si>
    <t>นนท์ "ไหนคนไหนยังหลงอยู่บ้านพัก​ตากอากาศ" นี่ ดูสายตาพ่อซะก่อน เดินไม้พร้อมไล่ตีแหละ ภาพแอบถ่ายตอนข้างเวที 😝 งาน #iconsiam​ #nonttanont​ 💙​ #nontfam 📸​ME</t>
  </si>
  <si>
    <t>https://pbs.twimg.com/media/DtT1jNpVsAICVZB.jpg</t>
  </si>
  <si>
    <t>O+ น้อลเขียนชื่อให้แบบนี้ 😊</t>
  </si>
  <si>
    <t>#ตารางงานKS ***วันนี้ เวลา 18.00-19.30 น. งาน JD Sports (ร่วมกิจกรรม ไม่ร้องเพลง) ที่ ICONSIAM #แกงส้ม #KANGSOMKS #JDSports #JDSportsTH #CELEBRATETHEFLAGSHIPJDICONSIAM #ICONSIAM</t>
  </si>
  <si>
    <t>https://pbs.twimg.com/media/DtTzqZqUcAA29t1.jpg</t>
  </si>
  <si>
    <t>beauty4ties</t>
  </si>
  <si>
    <t>เมื่อวานพี่วิหยิบชุดของ #KARENMILLEN มาใส่ไปงานเปิดตัว atcosmestoreth ที่ #iconsiam ค่ะ เลือกไม่ผิดชุดเลยจริงๆ ตั้งแต่เดินเข้างานจนกลับบ้าน มีแต่คนทักว่า “วันนี้พี่วิเป๊ะมากๆค่ะ‼️” 😉…</t>
  </si>
  <si>
    <t>https://www.instagram.com/p/Bq1WK3In2lx/?utm_source=ig_twitter_share&amp;igshid=3jdhius9qtdg</t>
  </si>
  <si>
    <t>40+ แต่ไม่ทิ้งร่างนะจ๊ะ..รักคนอื่นมามากแล้ว..รักตัวเองกันบ้างเถอะสาวๆ ทั้งเมคอัพ สุขภาพ ไลฟ์สไตล์ เราจะแก่กันไปแบบมีคุณภาพนะจ๊ะ..By: พี่วิ ^^ Beauty Blogger</t>
  </si>
  <si>
    <t>181201 팬들 사진 찍으라고 포즈 잡아주는데 와씨 개존멋 ㅠㅠㅠㅠㅠ 그러다가 갑자기 이쪽으로 와 주는데, 진짜 나 이때 저 세상 갈 뻔 했어 민아 @m34nismind #m34nismind #ผู้ชายคนที่101 #troop #TUSexyBoy #maepranom #iconsiam</t>
  </si>
  <si>
    <t>pic.twitter.com/RtmlroRGV4</t>
  </si>
  <si>
    <t>ละมุน..นุ่มลิ้น...😘</t>
  </si>
  <si>
    <t>หลงตะหนู.... ;) @m34nismind #m34nismind #ผู้ชายคนที่101 #troop #TUSexyBoy #ICONSIAM</t>
  </si>
  <si>
    <t>https://pbs.twimg.com/media/DtTskqqVsAAZffp.jpg</t>
  </si>
  <si>
    <t>เราเป็นเอลฟ์ เด็กดงเฮ ครอบครัวเอสเจ ชิปคู่คิเฮ..หลง D.O เอ็นดูแบค สายเปย์แดเนียล อยากหอมแก้มจีมิน หัวใจศิวัชคือดีงาม ตามด้วยน้องมีนคนโปรด โปรดเรียกเรา ใจเริง 😂</t>
  </si>
  <si>
    <t>ข้ามารอพี่..ที่ท่าน้ำทุกวันเลยยยยย 555+ @m34nismind #m34nismind #ผู้ชายคนที่101 #troop #TUSexyBoy #IconSiam</t>
  </si>
  <si>
    <t>https://pbs.twimg.com/media/DtTsH6AVsAIfn49.jpg</t>
  </si>
  <si>
    <t>💕Noomint_sk🌛☀</t>
  </si>
  <si>
    <t>รีวิว ชอบมากกกกกกกกกกกกกกกกกกกก ต้องมีครั้งต่อไป😄❤ #ICONSIAM</t>
  </si>
  <si>
    <t>A Dream is A Wish your Heart Makes. 💕 #ทีมพีรญา #SingtoPrachaya #KristPerawat #noomintphoto #เรื่องตลกที่อยากระบาย</t>
  </si>
  <si>
    <t>181201 물 먹는게 이렇게 섹시할 일인가? 물을 왜 그렇게 마셔? ㅠㅠㅠㅠㅠㅠㅠ @m34nismind #m34nismind #ผู้ชายคนที่101 #troop #TUSexyBoy #maepranom #iconsiam</t>
  </si>
  <si>
    <t>pic.twitter.com/rdZnDBIovO</t>
  </si>
  <si>
    <t>Kee.Ang</t>
  </si>
  <si>
    <t>เข้าไทยแล้วจ้า 🎉 หอมพีชมากกก มีความซ่า แต่ผสมแอลกอฮอล์นะ กินง่ายม๊าก ในราคาแค่ 39.- (ญี่ปุ่น30.-) ที่ไอคอนสยามนะจ๊ะ #อร่อยนะรู้ยัง #อร่อยบอกต่อ #อร่อยรัวๆ #อร่อยไปเเดก #iconsiam</t>
  </si>
  <si>
    <t>https://pbs.twimg.com/media/DtTpMSvVsAEVjsi.jpg</t>
  </si>
  <si>
    <t>181201 존나 남신이세요? ㅠㅠㅠㅠㅠ 민아 너무 너무 보고싶었어 ㅠㅠㅠ 얼마나 보고싶었는지 넌 상상도 못할거야 I missed you so much 😭😭😭 @m34nismind #m34nismind #ผู้ชายคนที่101 #troop #TUSexyBoy #maepranom #iconsiam</t>
  </si>
  <si>
    <t>pic.twitter.com/rGK2FtXf76</t>
  </si>
  <si>
    <t>ประเค็ม.</t>
  </si>
  <si>
    <t>มึงแม่บ้านยังใส่รองเท้าแพงกว่ากุอีกอิสัส5555555555555555 #IconSiam</t>
  </si>
  <si>
    <t>บ่อปลาของหมีดำ</t>
  </si>
  <si>
    <t>รปธรยสอหรรจภรชวทยลปทธน</t>
  </si>
  <si>
    <t>#HunzIPH เดินเข้าในร้านปุ๊บภายในร้านสว่างไสวจริงๆ.😍🧡🧡 @Hunz_IPH #HunzIPH #jdsportsthailand #adidasthailand #IconSiam</t>
  </si>
  <si>
    <t>pic.twitter.com/q01mIMpiP7</t>
  </si>
  <si>
    <t>แยกหลง งงเสียตังค์</t>
  </si>
  <si>
    <t>เห็นหน้านิ่งๆที่จริงกิ๊วก๊าวกันเสียงดังมากคร่ะ 🤣♥️🖤 #Fiercelive #ElcaBeautyEmpire #ICONSIAM @ ICONSIAM</t>
  </si>
  <si>
    <t>https://www.instagram.com/p/Bq1OCatHrWa/?utm_source=ig_twitter_share&amp;igshid=51a8ho1a983h</t>
  </si>
  <si>
    <t>JijieSociety #ช้อปไปเรื่อยเหนื่อยก็พัก</t>
  </si>
  <si>
    <t>#Teppen #iconsiam ❤️👍</t>
  </si>
  <si>
    <t>https://pbs.twimg.com/media/DtTdqEUVsAAm2JT.jpg</t>
  </si>
  <si>
    <t>TrueID</t>
  </si>
  <si>
    <t>สุดสัปดาห์นี้ใครยังไม่มีแผนไปเที่ยวไหน #TrueID ขอแนะนำ รูทกิน 1 วัน ไอคอนสยาม กับ 5 ร้านอร่อย ห้ามพลาด ที่เที่ยวใหม่กรุงเทพ ริมแม่น้ำเจ้าพระยา  #ไอคอนสยาม #ICONSIAM #อร่อยบอกต่อ #อร่อยนะรู้ยัง</t>
  </si>
  <si>
    <t>http://travel.trueid.net/detail/4AwW50JknK8A</t>
  </si>
  <si>
    <t>#TrueID YOUR EXTRA-TAINMENT ทรูไอดี ที่เดียวครบสุด ทุกความสนุกและสิทธิพิเศษ ดาวน์โหลดแอป #ทรูไอดี ได้ที่ http://bit.ly/trueid_dl</t>
  </si>
  <si>
    <t>http://bit.ly/trueid_dl</t>
  </si>
  <si>
    <t>181201 My heart bursts when you smile. And when you smile I just can't look away. What a beautiful smile you have 😭 @m34nismind #m34nismind #ผู้ชายคนที่101 #troop #TUSexyBoy #maepranom #iconsiam</t>
  </si>
  <si>
    <t>pic.twitter.com/llnKGj8CHT</t>
  </si>
  <si>
    <t>ผังที่นั่งโรงปกติของ #iconcineconic ที่ #ไอคอนสยาม ในรูปคือโรง 6, 9, 10 และ 11 ช่วงนี้มีโปรโมชั่น 120 บาททุกที่นั่ง ตั้งแต่วันที่ 5 ธันวา #iconsiam's Cinema 6, 9, 10 &amp; 11 theater layout. Pricing is currently under a promotion.</t>
  </si>
  <si>
    <t>https://pbs.twimg.com/media/DtTastGUwAAi0d4.jpg</t>
  </si>
  <si>
    <t>ร้านอาหาร The View Bar สั่ง #ช่อดอกไม้ ให้ลูกค้าเตรียม surpriseคุณแฟน🍭📞0897811452ร้านเก่า #ดอกไม้ ใหม่จัดตามสั่งค่ะ🌸เปิด6โมงเช้าถึง2ทุ่มทุกวันร้านอยู่ #ถนนจันทน์ 55 ใกล้ #AsiaTique #VanillaMoon #TheUp #IconSiam #สาทร #พระราม3 #บางรัก #สีลม ไลน์ID #FlowerZoo ไม่ตอบโทรโลด🙏</t>
  </si>
  <si>
    <t>https://pbs.twimg.com/media/DtTYrpGUUAALl2E.jpg</t>
  </si>
  <si>
    <t>ถึงยังไงก็นกอยู่ดี :) 🐧🐦🐤</t>
  </si>
  <si>
    <t>11.03 เมื่อแม่บอกว่าองุ่นที่ #iconsiam พวงละ3พันจริงไหม ลูกก็ต้องไปพิสูจน์ให้เห็นกะตา 555</t>
  </si>
  <si>
    <t>https://pbs.twimg.com/media/DtTYj2gVYAE5lCf.jpg</t>
  </si>
  <si>
    <t>Tee (ธี)</t>
  </si>
  <si>
    <t>#lv #iconsiam</t>
  </si>
  <si>
    <t>https://ift.tt/2RqxxDb</t>
  </si>
  <si>
    <t>https://pbs.twimg.com/media/DtTYghPXQAApTDC.jpg</t>
  </si>
  <si>
    <t>ÜT: 13.736803,100.559211</t>
  </si>
  <si>
    <t>Fineline of complicated world. Enjoy wine and gym.</t>
  </si>
  <si>
    <t>#HunzIPH มาถึงแล้วเดินเข้าเก็บตัวก่อนสว่างมาแต่ไกล#สีส้มสดใสจริงๆ😘😍🧡🧡🧡 @Hunz_IPH #HunzIPH #JDSportsthailand #Iconsiam</t>
  </si>
  <si>
    <t>pic.twitter.com/Kendbi9xdp</t>
  </si>
  <si>
    <t>ดูเหงาๆ..หง่อยๆ..เนอะเจ้านู๋แปลน 💚 เป็นเด็กแสบที่น่าสงสารรรรร 555 ~ 😁😁 #คนของแปลน #แปลนไม่ใช่แพลน #แปลน #แปลนแปลน #2wish #กระแสน้ำตา #jdsportsthailand #adidasThailand #adidasOriginals #IconSiam #ยิ่งรู้จักยิ่งรักแปลน @bplannnnn</t>
  </si>
  <si>
    <t>pic.twitter.com/6LTwQWJp11</t>
  </si>
  <si>
    <t>TUK TUK wonderland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</si>
  <si>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https://www.instagram.com/p/Bq1BXv4HrgL/?utm_source=ig_twitter_share&amp;igshid=lds7fc0r18rn</t>
  </si>
  <si>
    <t>บี้สุกฤษฏิ์ งานครบรอบ 85 ปีหอการค้า #biesukrit #bie_sukrit #biesukrit_w #biesukritwisetkaew #biethestar #biethestar3 #iconsiam 30-11-18 biesukrit_w //Cr. 👉 ig Stories nnammm_</t>
  </si>
  <si>
    <t>https://www.instagram.com/p/Bq0_ZLxldca/?utm_source=ig_twitter_share&amp;igshid=yycr10le319e</t>
  </si>
  <si>
    <t>ยังว่างๆอยู่นะจ๊ะ งานครบรอบ 85 ปี หอการค้า #biesukrit #biesukrit #biesukrit_w #biesukritwisetkaew #biethestar #biethestar3 #iconsiam 30-11-18 biesukrit_w //Cr. 👉 ig Stories nnammm_</t>
  </si>
  <si>
    <t>https://www.instagram.com/p/Bq0-8Hwlc8t/?utm_source=ig_twitter_share&amp;igshid=di1iwwh4clml</t>
  </si>
  <si>
    <t>newsplus</t>
  </si>
  <si>
    <t>JD ฉลองเปิดแฟลกชิพสโตร์แห่งแรกในไทย ณ ไอคอนสยาม  #newsplusTH #JD #ไอคอนสยาม #ICONSIAM #โตโน่ภาคิน #ใบเฟิร์นพิมพ์ชนก</t>
  </si>
  <si>
    <t>https://www.newsplus.co.th/156481</t>
  </si>
  <si>
    <t>http://www.newsplus.co.th/</t>
  </si>
  <si>
    <t>☆ หมวยเหนิง ☆</t>
  </si>
  <si>
    <t>ÅLAND new branch Grand Opening and Fashion Show at Icon Siam #Alandthailand #ALAND #ICONSIAM IG : bala.labelle</t>
  </si>
  <si>
    <t>https://pbs.twimg.com/media/DtTEg4KUcAAINgD.jpg</t>
  </si>
  <si>
    <t>Support 👉 @THANAERNG Real Ig : thanaerngnin (ไม่ใช่ตัวจริง)</t>
  </si>
  <si>
    <t>https://www.facebook.com/tn.thanaerng/?fref=ts</t>
  </si>
  <si>
    <t>https://www.instagram.com/p/Bq0_ZLxldca/?utm_source=ig_twitter_share&amp;igshid=u9ebn8ps0o8a</t>
  </si>
  <si>
    <t>Puinajanong</t>
  </si>
  <si>
    <t>#iconsiam #puinajanong #photography @ ICONSIAM</t>
  </si>
  <si>
    <t>https://www.instagram.com/p/Bq0_QeaH-RF/?utm_source=ig_twitter_share&amp;igshid=x0q8qv1sq73p</t>
  </si>
  <si>
    <t>https://www.instagram.com/p/Bq0-8Hwlc8t/?utm_source=ig_twitter_share&amp;igshid=jkag48q6k0qa</t>
  </si>
  <si>
    <t>💚 ความละมุนของใจ 💚 ส่งมอบพลังบวกและรับพลังกลับมาสู้ต่อไป ✌🏽😘 ใครจะน่ารักแค่ไหนไม่รู้~ แต่เท่าที่รู้คือแปลนน่ารักที่สุดในประเทศ #2wish #คนของแปลน #แปลนไม่ใช่แพลน #แปลนแปลน #ยิ่งรู้จักยิ่งรักแปลน #กระแสน้ำตา #bplannnnn #jdsportsthailand #ICONSIAM</t>
  </si>
  <si>
    <t>pic.twitter.com/vlpb1YorBC</t>
  </si>
  <si>
    <t>Like hot and spicy? Try our Tomyum Tea, blended with spicy herbs. It help you relieve cold. #LERKAHerb #HerbalTea #Healthy #Tasty #Herbal #Herb #HerbalInfusion #TeaLover #Tea #TeaTime #Instatea #Ilovetea #TeaAddict #TeaLovers #Wellness #IconSiam #Tomyum #RelievesCold #Spicy #Hot</t>
  </si>
  <si>
    <t>https://pbs.twimg.com/media/DtS7PaLWoAA6kj-.jpg</t>
  </si>
  <si>
    <t>Crystal clear water lover</t>
  </si>
  <si>
    <t>Visiting ICON SIAM 👍 #iconsiam #luxuriousdepartmentstore #bangkok #thailand #riverside #art #modern #newicon @ ICONSIAM</t>
  </si>
  <si>
    <t>https://www.instagram.com/p/Bq012_hgFl0/?utm_source=ig_twitter_share&amp;igshid=1hg51bhhjxiah</t>
  </si>
  <si>
    <t>Mars</t>
  </si>
  <si>
    <t>I love sports, nature, travel, house music, learning something new. I also love dogs ! Thanks for following</t>
  </si>
  <si>
    <t>FOST HERO™</t>
  </si>
  <si>
    <t>เดินดูไฟ #Illumination #ICONSIAM</t>
  </si>
  <si>
    <t>https://pbs.twimg.com/media/DtSYySEV4AAfgDO.jpg</t>
  </si>
  <si>
    <t>A Little Man in Town, Graphic Designer</t>
  </si>
  <si>
    <t>http://Instagram.com/fosthero</t>
  </si>
  <si>
    <t>padpadiph</t>
  </si>
  <si>
    <t>ศิลปะของหมี #jdsportsthailand #iconsiam #hunz #HunzIPH</t>
  </si>
  <si>
    <t>pic.twitter.com/PJMOKt2Dfi</t>
  </si>
  <si>
    <t>http://facebook.com/pad.tephaval</t>
  </si>
  <si>
    <t>AIWAIW</t>
  </si>
  <si>
    <t>งานเปิดไฟต้น Christmas ที่ #iconsiam ชาลิดาลุคนี้ สวยแซ่บ ไปอีกแบบ ไม่ว่าจะแต่งลุคไหนก็สวย ❤️ #มิ้นต์ชาลิดา</t>
  </si>
  <si>
    <t>https://pbs.twimg.com/media/DtRNctfUwAAdy_K.jpg</t>
  </si>
  <si>
    <t>IG aiwaiwww , aiwaiwnipa</t>
  </si>
  <si>
    <t>หัวใจน้อยน้อยของศิวัช</t>
  </si>
  <si>
    <t>JD SPORTS @ ICONSIAM - ADIDAS 👉🏻  (36 นาที) #marksiwat #หัวใจศิวัช #หัวใจของศิวัชคือนะพัด #gunnapatn #รอยยิ้มของชูครีม #perthppe #แปลนไม่ใช่แพลน #คนของแปลน #2wish #titlekrt #กลจของตต #Saint_sup #ซ่อนพิน #JDSportsthailand #iconsiam #adidas #cooheart</t>
  </si>
  <si>
    <t>https://youtu.be/ALeQnHXiW3U</t>
  </si>
  <si>
    <t>pic.twitter.com/3hB5IlLsc8</t>
  </si>
  <si>
    <t>Little Heart of Siwat ❣️ #marksiwat #หัวใจศิวัช #marktoday #siwatstyle 😽thx for follow,like me,subscribe my youtube 🙏🏻</t>
  </si>
  <si>
    <t>https://www.youtube.com/channel/UCa8rn7jPDUrK37TY0ZUtllg</t>
  </si>
  <si>
    <t>win[Chayin]</t>
  </si>
  <si>
    <t>https://pbs.twimg.com/media/DtRAfvVVsAEEA5O.jpg</t>
  </si>
  <si>
    <t>thailand, south korea</t>
  </si>
  <si>
    <t>industrial engineer. sony fan.</t>
  </si>
  <si>
    <t>http://cinf.wordpress.com/</t>
  </si>
  <si>
    <t>Kṛiṣṇa</t>
  </si>
  <si>
    <t>#แสงสี #iconSiam #Bangkok #illumination</t>
  </si>
  <si>
    <t>https://ift.tt/2AEWC5W</t>
  </si>
  <si>
    <t>https://pbs.twimg.com/media/DtRARz7XQAAU6Tm.jpg</t>
  </si>
  <si>
    <t>OSK111-AFS31-The kop #YNWA #forçabarça</t>
  </si>
  <si>
    <t>biesukrit_w งานครบรอบ85ปีหอการค้าไทย ชุดต้องหล่อมีลายไทย @tubegallery แต่คนใส่หน้าใส biesukrit_w ผ่าง!!! #Iconsiam #ททท #biesukrit #bie_sukrit #biesukrit_w #biesukritwisetkaew #biethestar…</t>
  </si>
  <si>
    <t>https://www.instagram.com/p/Bqz9nNglRHe/?utm_source=ig_twitter_share&amp;igshid=hw9tz943kl93</t>
  </si>
  <si>
    <t>jomjam_biesukrit</t>
  </si>
  <si>
    <t>IG biesukrit_w งานครบรอบ85ปีหอการค้าไทย ชุดต้องหล่อมีลายไทย @tubegallery แต่คนใส่หน้าใส biesukrit_w ผ่าง!!! #Iconsiam #ททท #biesukrit_w</t>
  </si>
  <si>
    <t>https://www.instagram.com/p/Bqz9G1mnUAfDVMfd0KWxWtrJcP9ly9J3JUwnQs0/?utm_source=ig_twitter_share&amp;igshid=16odpdde1xox9</t>
  </si>
  <si>
    <t>รักพี่บี้ ชอบพี่บี้ พี่บี้คนเดียว!!!!</t>
  </si>
  <si>
    <t>Bie Sukrit Philippines</t>
  </si>
  <si>
    <t>Repost from biesukrit_w งานครบรอบ85ปีหอการค้าไทย ชุดต้องหล่อมีลายไทย @tubegallery แต่คนใส่หน้าใส biesukrit_w ผ่าง!!! #Iconsiam #ททท</t>
  </si>
  <si>
    <t>https://www.instagram.com/p/Bqz7A-KlC7Y/?utm_source=ig_twitter_share&amp;igshid=bj68s9wn449k</t>
  </si>
  <si>
    <t>Philippines</t>
  </si>
  <si>
    <t>Filipino Fanpage dedicated to Bie Sukrit Wisetkaew. 💕 IG account: @biesukrit_ph</t>
  </si>
  <si>
    <t>http://fb.com/biesukritph</t>
  </si>
  <si>
    <t>🙏เป็นเด็กนอบน้อมแบบนี้ดีแล้วแปลน💚 มันคือความน่ารักของเรา😍ใครเจอแปลนก้อต้องเอ็นดู 😘 #คนของแปลน #แปลนแปลน #แปลนไม่ใช่แพลน #ยิ่งรู้จักยิ่งรักแปลน #2wish #iplann #ICONSIAM #jdsportsth #กระแสน้ำตา</t>
  </si>
  <si>
    <t>pic.twitter.com/lG8SKgwGrM</t>
  </si>
  <si>
    <t>ขบวนต้นคริสต์มาสเอกลักษณ์ไทย ในงาน“แบงค็อก อิลลูมิเนชั่น แอท ไอคอนสยาม” สร้างสรรค์ผ่านแรงบันดาลใจจาก “ดอกบัว” และ “บายศรีสู่ขวัญ” ตระการตากับฟลอร์แมปปิ้งสุดล้ำ ผลงานศิลปะขนาดใหญ่ที่สุดของ มิเกล เชอวาลิเยร์ วันนี้ - วันที่ 31 มกราคม 2562 #ICONSIAM #BangkokIlluminationatICONSIAM</t>
  </si>
  <si>
    <t>https://pbs.twimg.com/media/DtQ2S8RU4AAkOEC.jpg</t>
  </si>
  <si>
    <t>pcs_exo-l</t>
  </si>
  <si>
    <t>ตั้งแต่ห้างเปิดมาพึ่งได้มีโอกาสไปเดินแล้วคือแบบสุดมากใหญ่ชนิดที่แบบเดินจนข้อเข่าเสื่อมกันเลยจ้า สายช็อปสายเดินเลาะนี้แนะนำเลยคือดีมากแอร์เย็นจนหนาว มีรถของไอค่อนรับส่งฟรีอีก ชอบอ่ะ เดี๋ยวมีตังค์ไปเดินใหม่ #iconsaim #IconSiam</t>
  </si>
  <si>
    <t>จะชิปจะชงจนกว่าซานซูจะแต่งงานกัน #คยองซูเกิดมาเป็นของชานยอล #Chansoo #csคู่ชีวิต</t>
  </si>
  <si>
    <t>ลิลิที่มาจากชาลิกับลลิซไงล่ะ</t>
  </si>
  <si>
    <t>ชาลิดางานเปิดไฟต้นคริสมาสต์ที่ #iconsiam สยามวันนี้ สวยมากกกกกกกกกกกกกกกก #มิ้นต์ชาลิดา cr. ttm_gals / iconsiam / taklongkukkik</t>
  </si>
  <si>
    <t>https://pbs.twimg.com/media/DtQvjmKVYAAEXXm.jpg</t>
  </si>
  <si>
    <t>#มิ้นต์ชาลิดา #โอ้มิ้นต์ #เจมส์มิ้นต์ #SNSD #ยุนอา #LISA #BLACKPINK ซีรี่ย์จีน-เกาหลี ล.ไทย นิยาย ติ่งไปเรื่อยๆ บ่นไปเรื่อยๆ ไม่ชอบเมนเราก็อันฟอลไปอย่ามาหนอน</t>
  </si>
  <si>
    <t>#Kahlua #Teapearl #BRIX #iconSiam</t>
  </si>
  <si>
    <t>https://ift.tt/2zwaz6I</t>
  </si>
  <si>
    <t>https://pbs.twimg.com/media/DtQky84UwAc38g0.jpg</t>
  </si>
  <si>
    <t>PEONY.JK ❤</t>
  </si>
  <si>
    <t>งานวันนี้ที่ #ICONSIAM กับสาวผมม้าาา ลุคใหม่แปลกตาาาา แซ่บๆๆ #มิ้นต์ชาลิดา #mint_chalida #mintchalida</t>
  </si>
  <si>
    <t>https://pbs.twimg.com/media/DtQi9xNVsAUC2ty.jpg</t>
  </si>
  <si>
    <t>Phuket, Thailand</t>
  </si>
  <si>
    <t>- { collect favourite moment, photo, video, and tweet for my favourite } - {#มิ้นต์ชาลิดา} - #โอ้มิ้นต์ #มาริดา - {#มาริโอ้} // #เฟอร์บี้ไม่ขายฝัน</t>
  </si>
  <si>
    <t>http://www.instagram.com/peony.jk</t>
  </si>
  <si>
    <t>leeann_jj 💫</t>
  </si>
  <si>
    <t>2 งานหล่อเท่ากัน 😊😊 #ICONSIAM #PraewIconicBeauty2018 Cr.ecardreport/praewmag</t>
  </si>
  <si>
    <t>https://pbs.twimg.com/media/DtQaAWmVsAAlOON.jpg</t>
  </si>
  <si>
    <t>ยิ้มไปกับเจมส์และแฟนคลับ : James Jirayu FC Thailand .❤️💛💚 ละคร: กรงกรรม, พยากรณ์ซ่อนรัก 🎥 งานอีเวนต์ : ดูในทวิตแรก Pinned Tweet 👉Facebook:@TangsrisukJJ</t>
  </si>
  <si>
    <t>https://www.jirayujj.com/</t>
  </si>
  <si>
    <t>บรรยากาศแห่งเทศกาลได้เริ่มขึ้นแล้ว แวะมาถ่ายรูปกับไฟสวยๆที่ไอคอนสยามกันนะคะ #ICONSIAM #BangkokIlluminationatICONSIAM</t>
  </si>
  <si>
    <t>https://pbs.twimg.com/media/DtQWBUCV4AAouwf.jpg</t>
  </si>
  <si>
    <t>Hikarin ヒカリン / Anico 2018/12/8</t>
  </si>
  <si>
    <t>วันนี้มางานที่Iconsiamค่ะ ห้างสวยและใหญ่มากๆแต่ไม่ได้เดินที่อื่นนอกจากของกินเลยค่ะ ☺️ไว้มีโอกาสจะมาเดินสำรวจนะ アイコンサイアムに初めて来ました また散歩しに来たい🙌 新しいデパートなので、是非遊びに来てください #サイドリ #SiamDream #ICONSIAM</t>
  </si>
  <si>
    <t>pic.twitter.com/AdaFQU7j4G</t>
  </si>
  <si>
    <t>@siamdream_idol / @LLT_staff のメンバー ฮิคารินสีเหลืองค่ะ!🇹🇭 Thanks for following! IDOL 大好き💕</t>
  </si>
  <si>
    <t>http://www.instagram.com/llt_hikarin</t>
  </si>
  <si>
    <t>ถ่ายรูปกันหน่อย #JDSportsthailand #iconsiam #hunz #HunzIPH</t>
  </si>
  <si>
    <t>https://pbs.twimg.com/media/DtQQvtwV4AESrIQ.jpg</t>
  </si>
  <si>
    <t>จ้ะเอ๋hfc #JDSportsthailand #iconsiam #hunz #HunzIPH</t>
  </si>
  <si>
    <t>https://pbs.twimg.com/media/DtQQcDRU8AA0LyO.jpg</t>
  </si>
  <si>
    <t>คลิกชม &gt;&amp;gt;&amp;gt; "รีวิว ช้อป ชิม แช๊ะ ที่ห้าง ICONSIAM" @iconsiam #รีวิวอาหาร #ไอคอนสยาม #iconsiam #nationtv</t>
  </si>
  <si>
    <t>Yakuzaboss</t>
  </si>
  <si>
    <t>สวยชุดใหญ่ ที่งานเปิดร้าน #VictoriasSecret สาขา #iconsiam #millionsofstars @ Icon Siam ไอคอนสยาม</t>
  </si>
  <si>
    <t>https://www.instagram.com/p/BqzhQ1lH9AE/?utm_source=ig_twitter_share&amp;igshid=14pdbmyy04gkt</t>
  </si>
  <si>
    <t>ความบันเทิง โทรทัศน์ สุขภาพ ข่าว</t>
  </si>
  <si>
    <t>ยามเย็นเมืองหลวง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</si>
  <si>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https://www.instagram.com/p/Bqzdqr7He8M/?utm_source=ig_twitter_share&amp;igshid=b9c6s507cfbp</t>
  </si>
  <si>
    <t>สำหรับร้าน #Hermès ที่ #ICONSIAM มีขนาด 2 ชั้น รวมพื้นที่ 368 ตารางเมตร ซึ่งออกแบบโดยบริษัท RDAI จากกรุงปารีส ภายใต้การควบคุมของ Denis Montel ผู้อยู่เบื้องหลังการดีไซน์ร้าน Hermès ทั้งหมดกว่า 308 สาขาทั่วโลก #TheStandardPop #TheStandardCo</t>
  </si>
  <si>
    <t>https://thestandard.co/hermes-iconsiam/</t>
  </si>
  <si>
    <t>งานเผ็ชๆแซบๆ น้องน้ำหวาน namwan_raknapak ที่งานเปิดร้าน #VictoriasSecret สาขา #iconsiam #millionsofstars @ Icon Siam ไอคอนสยาม</t>
  </si>
  <si>
    <t>https://www.instagram.com/p/BqzbY-anhIx/?utm_source=ig_twitter_share&amp;igshid=1qyktlo0dgc62</t>
  </si>
  <si>
    <t>Big Mini World</t>
  </si>
  <si>
    <t>ใครมา​ #iconsiam​ อยากแนะนำสิ่งนี้มากกกกกก​ กะโป๊ะทอดกรอบ​ อร่อยจนอยู่ไม่ได้​ นี่ซื้อมา3ถุง​ มีหลายรสอร่อยมากๆๆๆๆจริงๆ​ ชั้นg สุขสยามตรงภาคใต้อ่ะ​ #ไอคอนสยาม</t>
  </si>
  <si>
    <t>https://pbs.twimg.com/media/DtPzh8YU8AApQvX.jpg</t>
  </si>
  <si>
    <t>ติ่ง2D 2.5 3D KNB TouRabu HQ Shinsengumi ตกหลุมรักHijikataซังไม่รู้จบ หวีดบ้านโคเท็ตสึ เด็กโยเซ็นและบ้านแมว #แก๊งค์วินมอไซค์</t>
  </si>
  <si>
    <t>วันนี้ ห้ามพลาด!! ชม LIVE บรรยากาศสดในงาน "Bangkok Illumination at ICONSIAM" ได้ในเวลา 18.15 น. เป็นต้นไป ทางเพจไอคอนสยาม #ICONSIAM #BangkokIllumination #มิ้นต์ชาลิดา</t>
  </si>
  <si>
    <t>https://pbs.twimg.com/media/DtPtij8UcAY131W.jpg</t>
  </si>
  <si>
    <t>Mook Beyond Living</t>
  </si>
  <si>
    <t>Giving my VIP guests a tour around #Iconsiam and LV store. #kongsaharat #louisvuittonthailand #riverofkingsbymookv @ ICONSIAM</t>
  </si>
  <si>
    <t>https://www.instagram.com/p/BqzUhuaA16w/?utm_source=ig_twitter_share&amp;igshid=1am63nto76vb5</t>
  </si>
  <si>
    <t>Textile designer, decorator, hospitality amenities consultant, Beyond Living Co. owner, and mother to three wonderful triplet boys!</t>
  </si>
  <si>
    <t>http://www.beyond-living.com</t>
  </si>
  <si>
    <t>#lpjbyleisureprojects #leisureprojects #aw18 | #THESELECTED #ICONSIAM #charoennakorn #chaophrayariver #bangkok #thaifashiondesigner #blackfriday #AMB_BANGKOK #BANGKOKBLACKFRIDAY @ ICONSIAM</t>
  </si>
  <si>
    <t>https://www.instagram.com/p/BqzSlL8gO7r/?utm_source=ig_twitter_share&amp;igshid=u9ehxg5cwnpc</t>
  </si>
  <si>
    <t>#THESELECTED #aw18 #ICONSIAM #charoennakorn #chaophrayariver #bangkok #thaifashiondesigner #blackfriday #AMB_BANGKOK #BANGKOKBLACKFRIDAY @ ICONSIAM</t>
  </si>
  <si>
    <t>https://www.instagram.com/p/BqzSRKxghFL/?utm_source=ig_twitter_share&amp;igshid=1n84ukpxsd12g</t>
  </si>
  <si>
    <t>#containerbag #aw18 | #THESELECTED #ICONSIAM #charoennakorn #chaophrayariver #bangkok #thaifashiondesigner #blackfriday #AMB_BANGKOK #BANGKOKBLACKFRIDAY @ ICONSIAM</t>
  </si>
  <si>
    <t>https://www.instagram.com/p/BqzRzXigNvo/?utm_source=ig_twitter_share&amp;igshid=1lyu207z6feo7</t>
  </si>
  <si>
    <t>#navaworkshop | #THESELECTED #aw18 #ICONSIAM #charoennakorn #chaophrayariver #bangkok #thaifashiondesigner #blackfriday #AMB_BANGKOK #BANGKOKBLACKFRIDAY @ ICONSIAM</t>
  </si>
  <si>
    <t>https://www.instagram.com/p/BqzRTb0A1jX/?utm_source=ig_twitter_share&amp;igshid=16m9tklujsjut</t>
  </si>
  <si>
    <t>https://www.instagram.com/p/BqzRAwSgOWR/?utm_source=ig_twitter_share&amp;igshid=whlxhim8pe7w</t>
  </si>
  <si>
    <t>https://www.instagram.com/p/BqzQ5pwgIw9/?utm_source=ig_twitter_share&amp;igshid=5lt34w4cgjkk</t>
  </si>
  <si>
    <t>https://www.instagram.com/p/BqzQMAxgtw3/?utm_source=ig_twitter_share&amp;igshid=qkmu20uffqwh</t>
  </si>
  <si>
    <t>https://www.instagram.com/p/BqzQCIEgg6a/?utm_source=ig_twitter_share&amp;igshid=1bsk42e99upex</t>
  </si>
  <si>
    <t>https://www.instagram.com/p/BqzP1IgATDi/?utm_source=ig_twitter_share&amp;igshid=1g7w6x8e0wdq8</t>
  </si>
  <si>
    <t>เทศกาลรื่นเริงกำลังจะเริ่ม #Travel #Transfer #Travelbymobile #TBM #บริการขับรถพาเที่ยวและดูงาน #เที่ยวทั่วไทยไปทั่วโลก #เช่ารถพร้อมคนขับ #เหมารถ #เหมาวัน #งานประชุม #ช้อปปิ้ง #iconsiam…</t>
  </si>
  <si>
    <t>https://www.instagram.com/p/BqzPUoHn-j0/?utm_source=ig_twitter_share&amp;igshid=4xvxwzaqmkyo</t>
  </si>
  <si>
    <t>Deadlydoll 😺 ฉันป่วยไม่ได้บ้า ฉันบ้าไม่ได้ป่วย</t>
  </si>
  <si>
    <t>วันนี้มางานเปิด #atcosmestoreth ที่ #ICONSIAM มาค่ะ นางเป็นร้านคสอจากญี่ปุ่น มีของเยอะเว่อร์</t>
  </si>
  <si>
    <t>https://pbs.twimg.com/media/DtPhEHvVsAAFlrH.jpg</t>
  </si>
  <si>
    <t>B[V]logger / #Reviewer / #Cosplayer / Vanessa Writer / #INTJ #บล็อกเกอร์ #รีวิว #ใช้จริงรีวิวจริง #นักอ่าน สาระไม่มีขี้บ่นไปวันๆ</t>
  </si>
  <si>
    <t>https://styleneverdead.com/</t>
  </si>
  <si>
    <t>KBank Live</t>
  </si>
  <si>
    <t>#ICONSIAM รับโปรฯสุดอลังเฉพาะนักช้อปชาววันสยามเท่านั้น..ลุ้นรับทริป The Ultra Luxe Hideaway in Japan 6 วัน 4 คืน จำนวน 9 รางวัล มูลค่ารางวัลละ 500,000.- 🐴  #MakeEverydayEvenMoreExtraordinary #เหนือกว่าชีวิตที่ไม่มีวันธรรมดา #KBankLive #KBankWithYou</t>
  </si>
  <si>
    <t>http://bit.ly/2RpjKwH</t>
  </si>
  <si>
    <t>https://pbs.twimg.com/media/DtO8P1SUwAA0NdN.jpg</t>
  </si>
  <si>
    <t>ธนาคารกสิกรไทย บริการทุกระดับประทับใจ</t>
  </si>
  <si>
    <t>https://www.kasikornbank.com</t>
  </si>
  <si>
    <t>wissam wiss sbl</t>
  </si>
  <si>
    <t>#دنيا_جديده #CheckOut this #new #romantic #song 🎵:  #SouhilaBenLachhab #RedVelvet_RBB #tiffanypeppermint #LazadaXKristSingto #MissUniverse2018 #โขนไทย #thenation #ICONSIAM #เกร๋ดีออก #perthsaintdiithailand #ปี่แก้วนางหงส์</t>
  </si>
  <si>
    <t>https://youtu.be/F5N9K_7W_Jc</t>
  </si>
  <si>
    <t>Algérie</t>
  </si>
  <si>
    <t>น่าจัดพาเหรด JTM รถเมล์ ตุ๊กตุ๊ก @prayutofficial @2018muo #ตี๋แมทชิ่ง บริการ รับ-ส่ง #อุ่นไอรักคลายความหนาว โปรโมท Thai Night #ICONSIAM เคยนั่ง 5 ธันวา ช่วงไว้อาลัย รถสวยอากาศดี เซเลอร์มูน ยังไม่เข้ากอง #MissUniverse2018 บินไปทำชุดกับ Designer ฟิลิปปินส์ ตั้งใจเอามง #MissUniverse</t>
  </si>
  <si>
    <t>https://pbs.twimg.com/media/DtO0oZaU8AALpom.jpg</t>
  </si>
  <si>
    <t>Pimwa 🍋</t>
  </si>
  <si>
    <t>เมื่อวานไป #iconsiam ไปหม่ำปลาย่างร้านNakajima Suisan ราคา 190 บาท อร่อยดีนะ จริงๆถ้าใครไม่ซีเรื่องลดน้ำหนัก กินอันเทอริยากิ เราว่าอร่อยกว่า ถูกและดีจ้า</t>
  </si>
  <si>
    <t>https://pbs.twimg.com/media/DtPWnrqV4AAmTEU.jpg</t>
  </si>
  <si>
    <t>lookin like a snac</t>
  </si>
  <si>
    <t>https://www.youtube.com/channel/UCSxsx4_JA7tQtgYstuBHRHQ</t>
  </si>
  <si>
    <t>Rahma⭐Souha 🇩🇿</t>
  </si>
  <si>
    <t>‏‏‏‏‏‏‏‏‏‏‏‏‏‏‏‏جزايرية وكلي فخر واعتزاز ‎‎‎‎‎‎‎‎‎‎‎‎‎‎‎‎#سهلاوية</t>
  </si>
  <si>
    <t>Gunaree</t>
  </si>
  <si>
    <t>วันนี้!!!มาเจอ#มิ้นต์ชาลิดา กันได้นะ มาถ่ายภาพสวยๆกับต้นคริสต์มาสกันนะคะ#ริมน้ำด้านนอกสวยๆ💓#iconsiam</t>
  </si>
  <si>
    <t>https://www.instagram.com/gunareejaidee/p/BqzHGrphB8A/?utm_source=ig_twitter_share&amp;igshid=18tkq5ns0aqu4</t>
  </si>
  <si>
    <t>ศูนย์การค้า @iconsiam น่าจะมี "ร้านหนังสือ" ด้วยนะ!!! #ICONSIAM #Bookstore</t>
  </si>
  <si>
    <t>แวะพักทานข้าว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</si>
  <si>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https://www.instagram.com/p/Bqy06I1HS70/?utm_source=ig_twitter_share&amp;igshid=1l27wn9e4fz46</t>
  </si>
  <si>
    <t>TT 🌴🐰 #BMark​</t>
  </si>
  <si>
    <t>#ICONSIAM 2/10.บอกเลยว่ากูไม่ประทับใจ มันไม่ใช่แนวกูเลย เหมือนไม่ใช่ที่ของคนไทยอ่ะ</t>
  </si>
  <si>
    <t>👑👑แฟนด้อม : IGOT7,ARMY,MONBEBE #drawingBy_ISis🌙 #BMark​ #allMark #alljin #hyungwonho #Jungkook #yugyeom #คยอมกุก #pumpkinMark</t>
  </si>
  <si>
    <t>ว่างก็ซนไปเรื่อย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</si>
  <si>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https://www.instagram.com/p/BqytLMOHnGt/?utm_source=ig_twitter_share&amp;igshid=1nvvwoycpbg0t</t>
  </si>
  <si>
    <t>This tasty herbal infusion blend is rich in antioxidants. It helps relieve cough. #LERKAHerb #HerbalTea #Healthy #Tasty #Herbal #Herb #HerbalInfusion #TeaLover #Tea #TeaTime #Instatea #Ilovetea #TeaAddict #TeaLovers #Wellness #IconSiam #RelievesCough #IndianGooseberry #Rosella</t>
  </si>
  <si>
    <t>https://pbs.twimg.com/media/DtOa18kXgAAIpxn.jpg</t>
  </si>
  <si>
    <t>วันนี้ ห้ามพลาด!! ชม LIVE บรรยากาศสดในงาน "Bangkok Illumination at ICONSIAM" ได้ในเวลา 18.15 น. เป็นต้นไป ทางเพจไอคอนสยาม พบขบวนต้นคริสต์มาสเอกลักษณ์ไทย ตระการตากับฟลอร์แมปปิ้งสุดล้ำโดยศิลปินระดับโลก ครั้งแรกในประเทศไทย ยิ่งใหญ่ริมแม่น้ำเจ้าพระยา #ICONSIAM #BangkokIllumination</t>
  </si>
  <si>
    <t>https://pbs.twimg.com/media/DtORQzHVYAAwSgP.jpg</t>
  </si>
  <si>
    <t>เย็นนึ้พี่หมีไปร่วมงานที่ #ICONSIAM ไปเจอพี่หมีกันไม่ได้เจอนานคิดถึงจังเลย ไปเดินเล่นกันเถอะยังไม่เคยไปเลย อากาศกำลังดี งานเปิดร้าน #jdsports 16.00-18.00 #HunzIPH #hunz</t>
  </si>
  <si>
    <t>https://pbs.twimg.com/media/DtOO0JEU4AAg8ht.jpg</t>
  </si>
  <si>
    <t>Women Society</t>
  </si>
  <si>
    <t>#ชวนช้อป EP2 | พาช้อป 9 #สกินแคร์ ตัวดัง จาก #เกาหลี ในร้าน #AlandICONSIAM ดินแดนที่ไม่ได้มีแค่เสื้อผ้า! #ICONSIAM คลิกอ่านและ Log In ครั้งแรกบนแอปทรูไอดี รับฟรี! 50 ทรูพอยท์! ดูวิธีที่นี่&gt;  &lt;</t>
  </si>
  <si>
    <t>http://bit.ly/2wqXoSH
http://women.trueid.net/detail/NgXeO0nDJPr3</t>
  </si>
  <si>
    <t>อัพเดทเรื่องอินเทรนด์ใหม่ๆ สไตล์ผู้หญิง</t>
  </si>
  <si>
    <t>http://women.trueid.net</t>
  </si>
  <si>
    <t>กระจกหกด้าน #จั๊ดซัดทุกความจริง นักข่าว #ONE31 #GMMTV โขน การละเล่นในราชสำนักไทย #Khon เขมร รับเอาไป ไม่ใช่ ศิลปะบนผนังนครวัด #UNESCO #ItisThaiCulture #MissUniverse #MissUniverse2018 #Disneyland #Disneysea #Universalstudios #อุ่นไอรักคลายความหนาว #ICONSIAM</t>
  </si>
  <si>
    <t>https://www.youtube.com/watch?v=BYUoAV76SUY</t>
  </si>
  <si>
    <t>โขน @UNESCO ขึ้นทะเบียน #Khon เป็นมรดกโลก #UNESCO #ItisThaiCulture #Thailand นางงาม #MissUniverse #MissUniverse2018 @prayutofficial ฉลองไหม #RedBull #ThaiCaveRescue @2018muo #Disneyland #Disneysea #Universalstudios #อุ่นไอรักคลายความหนาว #ICONSIAM ทำสารคดีศิลปะประจำชาติ โล้ชิงช้า</t>
  </si>
  <si>
    <t>https://pbs.twimg.com/media/DtOET4_UwAMw8Mx.jpg</t>
  </si>
  <si>
    <t>PEPPA443</t>
  </si>
  <si>
    <t>รับหิ้วรองเท้าที่ JD iconsaim น้า หิ้วคู่ละ 80.- #JDSportsTH #FALCON #adidasOriginalsICONSIAM #รับหิ้ว #รองเท้า #ICONSIAM #หิ้ว</t>
  </si>
  <si>
    <t>https://pbs.twimg.com/media/DtOAdYLVAAASBaC.jpg</t>
  </si>
  <si>
    <t>หัวหิน, ประเทศไทย</t>
  </si>
  <si>
    <t>ชอบรี มีของฟรีก็บอกด้วย.😋🍌🍉🍭🍫🍬🥨🍕🍔🥓</t>
  </si>
  <si>
    <t>งานประชุมเช้า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</si>
  <si>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https://www.instagram.com/p/BqydYc1HmvE/?utm_source=ig_twitter_share&amp;igshid=1sdqu0z1f0zzr</t>
  </si>
  <si>
    <t>นิตยสารเส้นทางเศรษฐี</t>
  </si>
  <si>
    <t>ไอคอนสยาม เดินทางไปไม่ยาก บรรยากาศตื่นตาตื่นใจ ใครมีโอกาสต้องสัมผัสสักครั้ง! #ไอคอนสยาม #ห้าง #ICONSIAM</t>
  </si>
  <si>
    <t>https://www.sentangsedtee.com/exclusive/article_96265</t>
  </si>
  <si>
    <t>http://www.sentangsedtee.com</t>
  </si>
  <si>
    <t>k.aimook</t>
  </si>
  <si>
    <t>ฉันแพ้ให้เธอทุกทาง โอ้ววววววศิวัช.. .. ไม่ไหวคือไม่ไหวว. . #หัวใจศิวัช #Marksiwat #JDSportsTH #iconsiam @Mmarksiwat</t>
  </si>
  <si>
    <t>https://pbs.twimg.com/media/DtN5uKvU0AAWGdl.jpg</t>
  </si>
  <si>
    <t>❤️@saint_sup @perthppe💙@kristtps @stjinx_maya💚@bplannnnn @m34nismind💜@AtthaphanP @off_tumcial💛@Mmarksiwat @gunnapatn🧡@aloneww🖤</t>
  </si>
  <si>
    <t>เด็กอ้วน ตัวจะใหญ่ๆ</t>
  </si>
  <si>
    <t>เมื่อวานเราไปเช็คชื่อละนะคูมกระต่าย @cooheartt 🐰🥕🥰 #แคร์รอตของคุณกระต่าย #cooheart #ICONSIAM #lovebychancetheseries #KatsamonnatXOXO</t>
  </si>
  <si>
    <t>https://pbs.twimg.com/media/DtN2x3aU8AAx8bF.jpg</t>
  </si>
  <si>
    <t>หลงผู้ชายสวย🌈</t>
  </si>
  <si>
    <t>#oz_silaviwatfc #josila 👬 | 🐱💕 @sinsingular #SinSinXOXO #sinofficial #whoissin #ฟัง #SIN 🎶 | #TheArmzXOXO #Thearmzspace 🌈 | #Cooheart #KatsamonnatXOXO 🐰</t>
  </si>
  <si>
    <t>http://Instagram.com/kanom.x</t>
  </si>
  <si>
    <t>เด็กหญิงอัมพรขจรไกลโพ้น</t>
  </si>
  <si>
    <t>ไอคอนสยาม จะซื้อโฆษณาบนบีทีเอส เกือบตลอดเส้นทางกุไม่ได้ โอ้ฮะโอ้ฮะโอ้ #ICONSIAM</t>
  </si>
  <si>
    <t>ฮั่นแน่!! OnTheFloor</t>
  </si>
  <si>
    <t>MORNING SMILES ☺️ คิวงานวันนี้ พี่หมีไปร่วมงาน JD Sports ที่ ICON Siam (ไม่มีร้องเพลง) เวลา 16.00-18.00 น. 🐻 คิดถึงพี่หมีไปหาพี่หมีกันนะคะ 😘 . #jdsports #iconsiam #hunz​ #hunziph​…</t>
  </si>
  <si>
    <t>https://www.instagram.com/p/BqyVg5NgKhi/?utm_source=ig_twitter_share&amp;igshid=1i88wu0ox4qoc</t>
  </si>
  <si>
    <t>Instagram HFC: @hunzhomepantip</t>
  </si>
  <si>
    <t>Twitter Fanclub of Hunz Isariya Patharamanop @Hunz_IPH -- FB Page by HFC : http://facebook.com/HunzThestar8</t>
  </si>
  <si>
    <t>http://pantip.com/club/68</t>
  </si>
  <si>
    <t>ออกเดินทาง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</si>
  <si>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https://www.instagram.com/p/BqyPV2rHqLY/?utm_source=ig_twitter_share&amp;igshid=548xrxspbatj</t>
  </si>
  <si>
    <t>นี่คือซอฟต์ครีมจากร้าน Hokkaido Silkream @ Iconsiam เห็นพนักงานบอกว่าใช้นมนำเข้าจากฮอกไกโดเป็นส่วนประกอบ ( ˘͈ ᵕ ˘͈♡) ซึ่งหอมอร่อยอย่างที่คาดไว้! ซอฟต์ครีมเนียมนุ่ม หอมมัน ไม่หวานเลี่ยน ชอบๆ ไว้ไปกินอีก #iconsiam #อร่อยไปแดก #อร่อยบอกต่อ @aroii</t>
  </si>
  <si>
    <t>https://pbs.twimg.com/media/DtNVkGpVYAAXDsg.jpg</t>
  </si>
  <si>
    <t>Danupol Rinmugda</t>
  </si>
  <si>
    <t>เที่ยว iconsiam และ Apple store เปิดแล้วที่ไทย ไปมอเตอร์ไซด์ก็สะดวกดี พาชมบรรยากาศแบบไทย ทั้งของกิน และแหล่งช็อปปิ้ง แวะเข้า Apple store TH บอกเลยว่า ว้าว! iPhone XS XMAX XR มีทุกร่นชมวิวด้านนอก สวยงามมาก อย่าลืมไปเที่ยวนะครับ  #iconsiam #applestore</t>
  </si>
  <si>
    <t>https://youtu.be/Mwr2O3BZeRY</t>
  </si>
  <si>
    <t>#ชวนช้อป EP1 | พาช้อป 7 ไอเท็มเด็ด ต้องซื้อ! ใน @cosme store #ไอคอนสยาม #ICONSIAM คลิกอ่านและ Log In ครั้งแรกบนแอปทรูไอดี รับฟรี! 50 ทรูพอยท์! ดูวิธีที่นี่&gt;  &lt;</t>
  </si>
  <si>
    <t>http://bit.ly/2wqXoSH
http://women.trueid.net/detail/Ao1WLl1WMlEa</t>
  </si>
  <si>
    <t>Kuang</t>
  </si>
  <si>
    <t>#ICONSIAM ร้าน ไม่มีร้านหนังสือหรอครับ kino asiabook se ed .....?</t>
  </si>
  <si>
    <t>NASHIGIN</t>
  </si>
  <si>
    <t>ขอให้ทำข้อสอบได้ อาจารย์ออกเหมือนที่อ่านไป.. วันนี้ก็สู้ๆๆ ขอให้นะพัดได้ A เพิ่มขึ้นอีก 2 ตัวเลย~ แต่อย่าลืมพักผ่อนด้วยน๊า.. (พี่ก็ขอตัวไปอ่านบ้างแล้ว สอบวันจันทร์ยังไม่เริ่มเลย..555) #gunnapatn #แคปโน #lovebychanceseries #ICONSIAM #JDSportsTH #LBCforever</t>
  </si>
  <si>
    <t>https://pbs.twimg.com/media/DtMEYtDU0AEj3ss.jpg</t>
  </si>
  <si>
    <t>세븐틴</t>
  </si>
  <si>
    <t>Hey!Say!Jump , Superjuion , THEBOSS , WINNER , Ryujunyeol , Rocky : Astro, SEVENTEEN , Monsta X , NU'EST #รีวิวnashigin 「STATUS : STUDENT OF LAW」</t>
  </si>
  <si>
    <t>Aplepieeeee🍏</t>
  </si>
  <si>
    <t>เมื่อไหร่จะได้เจอกันอีกน้าา ~ พรุ่งนี้เลยได้รึป่าว @Mmarksiwat #JDsportsth #iconsiam #marksiwat #หัวใจศิวัช</t>
  </si>
  <si>
    <t>https://pbs.twimg.com/media/DtL0bNDVAAEQYL1.jpg</t>
  </si>
  <si>
    <t>Aplepieeeee.world</t>
  </si>
  <si>
    <t>**PERSONAL ACC** -- คุณศิวัชคือคุณคนดีของเลา-- #ArtPakPoom' Stand⑉./ mine's #หัวใจศิวัช ‘#갓세븐 👶#รอยยิ้มของชูครีม ตัด Cr.จะตามไปหยิก</t>
  </si>
  <si>
    <t>http://Aplepieeeee.world</t>
  </si>
  <si>
    <t>n σ r í k σ</t>
  </si>
  <si>
    <t>you stand out to me in every crowd #gunnapatn #แคปโน #lovebychanceseries #ICONSIAM #JDSportsTH #LBCforever @gunnapatn</t>
  </si>
  <si>
    <t>https://pbs.twimg.com/media/DtLzupwU8AEvGVM.jpg</t>
  </si>
  <si>
    <t>fan acc for @gunnapatn | don't edit/re-upload my pics | eng &amp; jpn trans</t>
  </si>
  <si>
    <t>Pun</t>
  </si>
  <si>
    <t>#ICONSIAM นี่ขอบ่นอีกสองอย่างหน่อยเหอะ COS มืดมากค่ะ คือชอบสว่าง ๆ โคซี่ ๆ แบบสองสาขาในเมืองกับแบบโทนสีเย็น ๆ ที่ Pavillion KL อะค่ะ แล้วอีกอย่างเนี่ย... ห้างญี่ปุ่น Takashimaya แต่ไม่มีกระเป๋า Porter ซีเรียสลี่?</t>
  </si>
  <si>
    <t>A random citizen who wears fierce attitude 😎😎😎</t>
  </si>
  <si>
    <t>#JASPAL #aw18 #ICONSIAM #charoennakorn #chaophrayariver #bangkok #thaifashionbrand #blackfriday #AMB_BANGKOK #BANGKOKBLACKFRIDAY @ ICONSIAM</t>
  </si>
  <si>
    <t>https://www.instagram.com/p/BqxUB7wgPGo/?utm_source=ig_twitter_share&amp;igshid=kpdaac24v0u6</t>
  </si>
  <si>
    <t>https://www.instagram.com/p/BqxTlPnACB5/?utm_source=ig_twitter_share&amp;igshid=20q8p9qzwjxm</t>
  </si>
  <si>
    <t>https://www.instagram.com/p/BqxTQdZgDQJ/?utm_source=ig_twitter_share&amp;igshid=15ozgj1xn0rqd</t>
  </si>
  <si>
    <t>#GREYHOUNDCAFE #ICONSIAM #charoennakorn #chaophrayariver #bangkok #blackfriday #AMB_KITCHEN #AMB_BANGKOK #BANGKOKBLACKFRIDAY @ ICONSIAM</t>
  </si>
  <si>
    <t>https://www.instagram.com/p/BqxS70aA0tS/?utm_source=ig_twitter_share&amp;igshid=1ry9t9wifjznf</t>
  </si>
  <si>
    <t>#SIAMTAKASHIMAYA #aw18 #ICONSIAM #charoennakorn #chaophrayariver #bangkok #blackfriday #AMB_BANGKOK #BANGKOKBLACKFRIDAY @ Siam Takashimaya</t>
  </si>
  <si>
    <t>https://www.instagram.com/p/BqxSPVqA96h/?utm_source=ig_twitter_share&amp;igshid=1qu8iiv174pmq</t>
  </si>
  <si>
    <t>#BOSS #aw18 #ICONSIAM #charoennakorn #chaophrayariver #bangkok #blackfriday #AMB_BANGKOK #BANGKOKBLACKFRIDAY @ ICONSIAM</t>
  </si>
  <si>
    <t>https://www.instagram.com/p/BqxR138gbZF/?utm_source=ig_twitter_share&amp;igshid=1aev5b4kpae5w</t>
  </si>
  <si>
    <t>#urbanrevivo #aw18 #urbanrevivothailand #ICONSIAM #charoennakorn #chaophrayariver #bangkok #blackfriday #AMB_BANGKOK #BANGKOKBLACKFRIDAY @ ICONSIAM</t>
  </si>
  <si>
    <t>https://www.instagram.com/p/BqxQbNFAf7s/?utm_source=ig_twitter_share&amp;igshid=8qvtb5kzvt1o</t>
  </si>
  <si>
    <t>Mclaine ♡</t>
  </si>
  <si>
    <t>• F O R T I T L E • คุณดูเกาหลีในรูปของฉัน 🔥 !! @titlekplee #กลจของตต #titlekrt #ICONSIAM</t>
  </si>
  <si>
    <t>https://pbs.twimg.com/media/DtLj_n7VYAAz8h6.jpg</t>
  </si>
  <si>
    <t>Philippines-Thailand</t>
  </si>
  <si>
    <t>You can't stop me loving myself ⚘ #PerthTanapon // #รอยยิ้มของชูครีม</t>
  </si>
  <si>
    <t>#vspink #victoriassecretpink #aw18 #vspinkthailand #victoriassecret #victoriassecretthailand #ICONSIAM #charoennakorn #chaophrayariver #bangkok #blackfriday #AMB_BANGKOK…</t>
  </si>
  <si>
    <t>https://www.instagram.com/p/BqxPv1FgubT/?utm_source=ig_twitter_share&amp;igshid=46x75lno01ny</t>
  </si>
  <si>
    <t>watchareeya_nn</t>
  </si>
  <si>
    <t>โตโน่ : เวลาให้ตัวเองยังไม่ค่อยจะมีเลย ใบเฟิร์น : เอาเวลาไปให้ใครหมดอ่ะคะ เนี่ย..ชอบอ่ะ...ใบเฟิร์นน่ารัก แถมชงเก่งด้วย😁😁💕💕 #mootono29 #nychaa #jdsports #iconsiam #โน่ณิ #noni_family</t>
  </si>
  <si>
    <t>https://www.instagram.com/p/BqxL_1eFHzP/?utm_source=ig_twitter_share&amp;igshid=1uvwkv2b7lqdn</t>
  </si>
  <si>
    <t>ขอโทษนะ..หัวใจ ♡♡</t>
  </si>
  <si>
    <t>หล่อจัง~~~~ 👉🏻👈🏻 @Mmarksiwat #JDsportsth #iconsiam #marksiwat #หัวใจศิวัช</t>
  </si>
  <si>
    <t>https://pbs.twimg.com/media/DtLQJg7V4AA8nQ4.jpg</t>
  </si>
  <si>
    <t>จบภาระกิจวันนี้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</si>
  <si>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https://www.instagram.com/p/BqxFkZ2HM6s/?utm_source=ig_twitter_share&amp;igshid=1xl31hpxxrs7</t>
  </si>
  <si>
    <t>siriporn_suksri</t>
  </si>
  <si>
    <t>จำเป็นต้องน่ารักขนาดนี้มั้ยศิวัช #หัวใจศิวัช #Marksiwat #JDSportsTH #ICONSIAM</t>
  </si>
  <si>
    <t>pic.twitter.com/oJyES1rJo5</t>
  </si>
  <si>
    <t>💕หยิ่มกี้ labanda 😃มินlovesick 😊พี่แปลน 😃มีน 😃แจ๊คกี้ 9by9 😍Got7 พื้นที่ติ่ง ชอบใครก็ติ่งหมด</t>
  </si>
  <si>
    <t>AMJutaponㅜㅡㅜ</t>
  </si>
  <si>
    <t>อยากบอกกับ #ICONSIAM ว่าช่วยลดแอร์ได้มั้ย เดินที่ไรหนาวสุดๆๆ หนาวทุกชั้นเลยอะ 😂😂😂😂</t>
  </si>
  <si>
    <t>I like K-POP ที่ชอบและติดตาม GG: ติดตามทุกวง BB: EXO / BTS /INFINITE</t>
  </si>
  <si>
    <t>ร้าน​ #Teppen #ICONSIAM</t>
  </si>
  <si>
    <t>https://pbs.twimg.com/media/DtLJ7C_UcAAQVqs.jpg</t>
  </si>
  <si>
    <t>Bae' bp เบ้</t>
  </si>
  <si>
    <t>รักพี่เเย้รีวิว icon siam  #หญิงแย้ #ICONSIAM</t>
  </si>
  <si>
    <t>https://youtu.be/B72m2X15H9c</t>
  </si>
  <si>
    <t>บางกอกน้อย, กรุงเทพมหานคร</t>
  </si>
  <si>
    <t>เบ้ RT51n นศ.ดีเด่น 54 เพชรราชมงคลรุ่น 7</t>
  </si>
  <si>
    <t>https://www.facebook.com/chantana.NJarun?ref=tn_tnmn</t>
  </si>
  <si>
    <t>JD ผู้แทนจำหน่ายรองเท้า เสื้อผ้ากีฬาแฟชั่นและสตรีทแวร์จากแบรนด์ดังระดับโลก ฉลองเปิดแฟลกชิพสโตร์สาขาแรกในประเทศไทย ณ ไอคอนสยาม ความพิเศษของ JD ก็คือจะมีสินค้ารุ่นเอ็กซ์คลูซีฟโดยติดป้าย “Only at JD” ซึ่งแสดงว่าสินค้ารุ่นนั้นมีจำหน่ายที่ร้านเจดีเท่านั้น #ICONSIAM #JDSportsth</t>
  </si>
  <si>
    <t>https://pbs.twimg.com/media/DtLF9chU8AIhWNY.jpg</t>
  </si>
  <si>
    <t>ปริญซี่ส์โมเซ่</t>
  </si>
  <si>
    <t>ใส่อะไรก็ดูดี พูดจริงจริ๊งงงง 😂💚 #คนของแปลน #2wish #JDSportsTH #AdidasICONSIAM #ICONSIAM @bplannnnn</t>
  </si>
  <si>
    <t>https://pbs.twimg.com/media/DtLCTmkU4AIjzoJ.jpg</t>
  </si>
  <si>
    <t>Bangkok-Thailand</t>
  </si>
  <si>
    <t>~* ขอบคุณทุกความ บังเอิญ ที่เข้ามาในชีวิต *~</t>
  </si>
  <si>
    <t>https://www.youtube.com/channel/UCODyyz-uE2GCVsgJ29HiS3A</t>
  </si>
  <si>
    <t>สรุปว่า โรง IMAX ที่ #iconsiam ขนาดจอเกือบเท่าของ EmQuartier และ Westgate (ความสูงเท่ากัน แต่กว้างน้อยกว่า 0.9 เมตร) และน่าจะไม่ใช่ระบบ IMAX Laser เพราะถ้าเป็นจริงๆ ก็น่าจะเอามาโฆษณาด้วย #iconsiam's IMAX theater has the same height as EmQuartier but slightly smaller width.</t>
  </si>
  <si>
    <t>https://pbs.twimg.com/media/DtK7EM5V4AAtviv.jpg</t>
  </si>
  <si>
    <t>หัวใจศิวัช @Mmarksiwat #JDsportsth #iconsiam #marksiwat #หัวใจศิวัช</t>
  </si>
  <si>
    <t>pic.twitter.com/ZIeR1Q92AB</t>
  </si>
  <si>
    <t>สัมภาษณ์สื่อ~ @Mmarksiwat #JDsportsth #iconsiam #marksiwat #หัวใจศิวัช</t>
  </si>
  <si>
    <t>https://pbs.twimg.com/media/DtK5d4RUwAEAP2D.jpg</t>
  </si>
  <si>
    <t>💚 vitamilk 💚</t>
  </si>
  <si>
    <t>ตามมานี่เพราะไป #ICONSIAM ไม่ทัน นะจ๊ะ #รอยยิ้มของชูครีม. #eveandboy #SaintPerth</t>
  </si>
  <si>
    <t>https://pbs.twimg.com/media/DtK3vG_UUAIruZH.jpg</t>
  </si>
  <si>
    <t>#Ssingsเป้อปิ่นเกล้า #สุดยอด #ผู้ชายคนที่101 #แปลนไม่ใช่แพลน #บาร์เทนเดอร์น้อยของพลังบวก #lovebychanceseries #ขุณขิมมอญ #ชอบรีทวิตเฉยๆถ้าชอบก็จะติดตามไปเรื่อยๆ</t>
  </si>
  <si>
    <t>พี่แปลนเต้น น่ารัก #แปลนไม่ใช่แพลน #คนของแปลน #ICONSIAM #jdsportsthailand #JDSportsTH</t>
  </si>
  <si>
    <t>pic.twitter.com/HmwHyImz1N</t>
  </si>
  <si>
    <t>แกล้งน้องกันเก่ง เพิร์ธโดนแกล้ง วงวาร5555 #PerthTanapon #Saint_sup #แปลนไม่ใช่แพลน #Marksiwat #jdsportsthailand #ICONSIAM</t>
  </si>
  <si>
    <t>pic.twitter.com/lMgImU6Go6</t>
  </si>
  <si>
    <t>งานรอบค่ำ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t>
  </si>
  <si>
    <t>https://www.instagram.com/p/BqwzehYnGIk/?utm_source=ig_twitter_share&amp;igshid=nae51tcydzlt</t>
  </si>
  <si>
    <t>คุยกันเก่ง ว่าแต่คุยไรกันอ่ะ #PerthSaint #ICONSIAM #พินซ่อน</t>
  </si>
  <si>
    <t>pic.twitter.com/buKuVeJnRu</t>
  </si>
  <si>
    <t>Narathip Hong-on</t>
  </si>
  <si>
    <t>Visiting a brandnew #shoppingcomplex in #Bangkok, the #IconSiam... 👍🙂</t>
  </si>
  <si>
    <t>https://pbs.twimg.com/media/DtKnWlaV4AAH9hL.jpg</t>
  </si>
  <si>
    <t>Fuengirola Malaga, Spain</t>
  </si>
  <si>
    <t>I am 100% Thai from Bangkok, but I live and work in Málaga, Spain for the moment. I just like to laugh and do more travelling to see the World...</t>
  </si>
  <si>
    <t>Is Pui</t>
  </si>
  <si>
    <t>ส่งน้องไป​Iconsiam​ที​ ตอนนี้!!!🏇🏇 #addidas #ICONSIAM #หัวใจศิวัช #gunnapatn #PerthSaint #คนของแปลน #cooheart @Mmarksiwat @gunnapatn</t>
  </si>
  <si>
    <t>pic.twitter.com/r4nd2Db4gz</t>
  </si>
  <si>
    <t>🤔🤗</t>
  </si>
  <si>
    <t>ส่งปีศาจ😈กลับบ้าน..พักผ่อนเยอะๆนะ💕💕✌✌ #mootono29 #jdsports #jdsportsTH #iconsiam #โน่ณิ #noni_family</t>
  </si>
  <si>
    <t>https://www.instagram.com/p/BqwwEFEFGTA/?utm_source=ig_twitter_share&amp;igshid=1a1dsi19jf7ao</t>
  </si>
  <si>
    <t>พิเพิ้ดดดดดดด💕 @perthppe #JDsportsth #iconsiam #รอยยิ้มของชูครีม</t>
  </si>
  <si>
    <t>https://pbs.twimg.com/media/DtKhzDiVYAAXG6_.jpg</t>
  </si>
  <si>
    <t>ชอบผมด้านนี้~ @Mmarksiwat #JDsportsth #iconsiam #marksiwat #หัวใจศิวัช</t>
  </si>
  <si>
    <t>https://pbs.twimg.com/media/DtKczs8VYAAhIVw.jpg</t>
  </si>
  <si>
    <t>Sport Boy 🖤 @Mmarksiwat #JDsportsth #iconsiam #marksiwat #หัวใจศิวัช</t>
  </si>
  <si>
    <t>https://pbs.twimg.com/media/DtKa6gAUcAEIVa7.jpg</t>
  </si>
  <si>
    <t>》พว.《</t>
  </si>
  <si>
    <t>181129 | รวมมิตรทุกคน 💕 #รอยยิ้มของชูครีม #Saint_sup #คนของแปลน #หัวใจศิวัช #adidasThailand #adidasOriginals #JDSportsTH #ICONSIAM</t>
  </si>
  <si>
    <t>pic.twitter.com/wTPwOKAilb</t>
  </si>
  <si>
    <t>#ทีมเงินออกัส -141130- 💚</t>
  </si>
  <si>
    <t>https://www.youtube.com/channel/UCD0r4X0wROuN8_XJhUwUXeg</t>
  </si>
  <si>
    <t>181129 | รวมมิตรทุกคน ❤️ #รอยยิ้มของชูครีม #Saint_sup #คนของแปลน #หัวใจศิวัช #adidasThailand #adidasOriginals #JDSportsTH #ICONSIAM</t>
  </si>
  <si>
    <t>pic.twitter.com/pYy6OuYbcw</t>
  </si>
  <si>
    <t>Magnetic Boy</t>
  </si>
  <si>
    <t>[Preview] 181129 Baby boy 👀🤗@Mmarksiwat #JDsportsth #iconsiam #marksiwat #หัวใจศิวัช</t>
  </si>
  <si>
    <t>https://pbs.twimg.com/media/DtKVSFmVsAAx4Hr.jpg</t>
  </si>
  <si>
    <t>You’re so magnetic and I’m addicted to you ♥️ for @Mmarksiwat @gunnapatn and all LBC boys 💚</t>
  </si>
  <si>
    <t>คู่มือเดินไอคอนสยาม (ICONSIAM) นี่แหละสิ่งที่ตามหา กรี้ดดดดดดด คลิก  #ปันโปร #ไอคอนสยาม #ICONSIAM #คู่มือเดินไอคอนสยาม</t>
  </si>
  <si>
    <t>http://bit.ly/2P87G0x</t>
  </si>
  <si>
    <t>https://pbs.twimg.com/media/DtKT9fWU0AAS8m-.jpg</t>
  </si>
  <si>
    <t>แวะมานั่งชิลๆ ที่ 15 คาเฟ่ในไอคอนสยามกันเถอะ!!!  #ไอคอนสยาม #ICONSIAM #แปะโปร #คาเฟ่</t>
  </si>
  <si>
    <t>http://bit.ly/2Ax3n9Z</t>
  </si>
  <si>
    <t>https://pbs.twimg.com/media/DtKQju6VsAEz0WO.jpg</t>
  </si>
  <si>
    <t>THE STANDARD POP</t>
  </si>
  <si>
    <t>ร้าน Hermès ที่ ICONSIAM มีขนาด 2 ชั้น รวมพื้นที่ 368 ตารางเมตร ซึ่งออกแบบโดยบริษัท RDAI จากกรุงปารีส ภายใต้การควบคุมของ Denis Montel ผู้อยู่เบื้องหลังการดีไซน์ร้าน Hermès ทั้งหมดกว่า 308 สาขาทั่วโลก อ่านต่อได้ที่  #Hermès #ICONSIAM #TheStandardPop</t>
  </si>
  <si>
    <t>http://ow.ly/XeOP30mNjQk</t>
  </si>
  <si>
    <t>https://pbs.twimg.com/media/DtKQP0fXcAAsRgl.jpg</t>
  </si>
  <si>
    <t>ALL THINGS THAT SHAPE AND SHIFT CULTURE. Instagram / Facebook / Twitter : thestandardpop</t>
  </si>
  <si>
    <t>https://thestandard.co</t>
  </si>
  <si>
    <t>nanzanfaungtip</t>
  </si>
  <si>
    <t>I want to cry everybody have couple even #2wish #ICONSIAM #adidasThailand</t>
  </si>
  <si>
    <t>Y. wai💙💚</t>
  </si>
  <si>
    <t>คือว่า............................................................................................................................................ตอนนี้พี่เชาว์อยู่ #ICONSIAM 🙊🙈 #คนของแปลน #2wish</t>
  </si>
  <si>
    <t>#yจีน #yไทย #yยุง #yเกา #ทีมพีรญา #exol เราไม่ได้ทุกอย่างที่เราต้องการหรอก เจียมตัวสะบ้าง ถึงครานั้นจะได้เจ็บน้อยๆ</t>
  </si>
  <si>
    <t>https://www.instagram.com/p/BivqE9zFS0o/</t>
  </si>
  <si>
    <t>nookcheeze◡̈</t>
  </si>
  <si>
    <t>🐟✨ได้ลองนิดหน่อยพอกรุบกริบเพราะเพิ่งกินอิ่มมา😂 ร้านนี้มีพวกปลาตั่งต่างย่าง เป็น set กินกับข้าว แล้วก็เสียบไม้แบบนี้ น้องคือดีเลยอะ🧡 สดมาก ย่างมาฉ่ำๆกำลังอร่อยยย😋😋😋 📍ร้าน Nakajima Suisan โซน SIAM Takashimaya #ICONSIAM 💵 แบบเสียบไม้ ไม้ละ120฿ // แบบ set ~ 150฿,190฿</t>
  </si>
  <si>
    <t>https://pbs.twimg.com/media/DtKOiVtU8AAYapo.jpg</t>
  </si>
  <si>
    <t>ถึงที่หมาย #Travel #Transfer #Travelbymobile #TBM #บริการขับรถพาเที่ยวและดูงาน #เที่ยวทั่วไทยไปทั่วโลก #เช่ารถพร้อมคนขับ #เหมารถ #เหมาวัน #งานประชุม #ช้อปปิ้ง #iconsiam #mbk @ Pathumwan…</t>
  </si>
  <si>
    <t>https://www.instagram.com/p/BqwiN7qnoT4/?utm_source=ig_twitter_share&amp;igshid=1l2jbaf0q9da</t>
  </si>
  <si>
    <t>181129 | #PerthSaint 💕 @perthppe @saintsup #รอยยิ้มของชูครีม #Saint_sup #JDSportsTH #ICONSIAM</t>
  </si>
  <si>
    <t>pic.twitter.com/zSEfvW3gNW</t>
  </si>
  <si>
    <t>ขอถ่ายรูป ไม่เคยได้รูปดีดีเล้ยยยย 😔 #คนของแปลน #2wish #JDSportsTH #ICONSIAM @bplannnnn</t>
  </si>
  <si>
    <t>https://pbs.twimg.com/media/DtKESGkU0AARzmz.jpg</t>
  </si>
  <si>
    <t>181129 | #PerthSaint ❤️ #รอยยิ้มของชูครีม #Saint_sup #JDSportsTH #ICONSIAM</t>
  </si>
  <si>
    <t>pic.twitter.com/5NBtLy4iUg</t>
  </si>
  <si>
    <t>Icon Cineconic เลื่อนเปิดเป็นวันที่ 5 ธันวาคม Icon Cineconic at #Iconsiam will be opened on December 5th instead of the original date of December 1st. #ไอคอนสยาม</t>
  </si>
  <si>
    <t>https://pbs.twimg.com/media/DtKBjg1U4AAUHuQ.jpg</t>
  </si>
  <si>
    <t>DAY ♡P_Saint2017♡</t>
  </si>
  <si>
    <t>น้องๆมาแล้ว [181129] @ ICONSIAM #JDSportsTH #AdiasOriginals #AdidasThailand #ICONSIAM</t>
  </si>
  <si>
    <t>pic.twitter.com/VRYAze1GDp</t>
  </si>
  <si>
    <t>❤️PERTH &amp; SAINT❤️(@Perthppe) ♡ (@Saint_Sup) || @Seng_Wichai || #รอยยิ้มของชูครีม || #Saint_Sup || #MingEr || #Lovebychanceseries || #KnighttroopThailand</t>
  </si>
  <si>
    <t>JASSZIKA มนุษย์ป้าผู้วร้ายวร้าย</t>
  </si>
  <si>
    <t>ภาพจะชัดหรือจะเบลอ....แต่สำหรับเธอก้อยังยืน1เสมอนาคุณศิว๊าสสส ~^0^~ @Mmarksiwat #MarkSiwat #หัวใจศิวัช #ICONSIAM #adidasThailand #เพิร์ธมาร์ค #ธนวัช #รอยยิ้มของชูครีมคือหัวใจของศิวัช</t>
  </si>
  <si>
    <t>https://pbs.twimg.com/media/DtJ7RDuU4AAHzxZ.jpg</t>
  </si>
  <si>
    <t>จะชิบ จะติ่ง จะพาย🖤🖤มันก้อจัยของช้านป่าวว้าาาาา🤞🤞~^0^~</t>
  </si>
  <si>
    <t>เฮียน่ารักมากกกก 💕 @mootono_pk #โตโน่ #mootono29 #JDSportsTH #ICONSIAM</t>
  </si>
  <si>
    <t>pic.twitter.com/5UYDVtGNpa</t>
  </si>
  <si>
    <t>Derick Waller</t>
  </si>
  <si>
    <t>Brand new super luxury mall in Bangkok. It opened last month, has killer views, a giant Apple store and you can buy a Rolls Royce and a yacht here. 😯 #IconSiam</t>
  </si>
  <si>
    <t>pic.twitter.com/AUu5SJrqez</t>
  </si>
  <si>
    <t>Reporter for Eyewitness News This Morning on WABC-TV in New York</t>
  </si>
  <si>
    <t>http://abc7ny.com/about/newsteam/derick-waller/</t>
  </si>
  <si>
    <t>Min_for_M34N</t>
  </si>
  <si>
    <t>I miss my boys so much😭😭😭😭😭😭😭😭😭😭😭 Bcoz of today's event.. i can see my baby boys @perthppe @bplannnnn @Mmarksiwat @gunnapatn ♥ ♥ ♥ ♥ ♥ ♥ ♥ ♥ ♥ ♥ ♥ ♥ ♥ ♥ ♥ ♥ ♥ ♥ ♥ ♥ ♥ ♥ #ICONSIAM #addidas</t>
  </si>
  <si>
    <t>https://pbs.twimg.com/media/DtJ4QhQU8AAvRyK.jpg</t>
  </si>
  <si>
    <t>I'm Min😊👌 P'mean .. no.1 fan for you😘😘😘 Mean.. Always Mean.. Forever Mean😘😘😘 #LoveByChance #mean_is_mine I'm EXO-L..Eri💓Baekhyun with CB HC💕</t>
  </si>
  <si>
    <t>#COSSTORES #aw18 #cosbangkok #ICONSIAM #charoennakorn #chaophrayariver #bangkok #blackfriday #AMB_BANGKOK #BANGKOKBLACKFRIDAY @ ICONSIAM</t>
  </si>
  <si>
    <t>https://www.instagram.com/p/BqwZJnIA-f8/?utm_source=ig_twitter_share&amp;igshid=105ewmfg74cua</t>
  </si>
  <si>
    <t>Dec 10, 2018 #MissUniverse Ticket Prices Challenge 1,500, 2,000, 2,500baht #MissUniverse2018 #MissUniverseThailand2018 Suitable for People want to experience the Nongnooch Center at Pattaya #Thailand #อุ่นไอรักคลายความหนาว #ICONSIAM Tomorrow starts selling</t>
  </si>
  <si>
    <t>https://www.instagram.com/p/BqwHO_Sl1Tf/</t>
  </si>
  <si>
    <t>https://pbs.twimg.com/media/DtJx_uQUcAAy-mS.jpg</t>
  </si>
  <si>
    <t>ยอมแล้วทูลหัวอย่ายั่วนักเลย</t>
  </si>
  <si>
    <t>แล้วเจอกัน #ICONSIAM</t>
  </si>
  <si>
    <t>https://pbs.twimg.com/media/DtJvBi1VAAAyNUC.jpg</t>
  </si>
  <si>
    <t>☆แก็งคนใจบาป☆ ชิป ~{Perth 💕 Saint}~ เต๊อะ 《♡ศิวัช♡ 》 เพราะศิวัชคือ ❤ ของ PangYen`` 🍨❤🍰🍉</t>
  </si>
  <si>
    <t>ปักหมุด ร้านอร่อยไอคอนสยาม Unagi Toku ข้าวหน้าปลาไหล ระดับตำนาน ส่งตรงจากโตเกียว  #ไอคอนสยาม #ICONSIAM #UnagiToku #อร่อยบอกต่อ #อร่อยนะรู้ยัง</t>
  </si>
  <si>
    <t>http://travel.trueid.net/detail/QBloXq0NLXbM</t>
  </si>
  <si>
    <t>KoonOhm</t>
  </si>
  <si>
    <t>dtac wifi #Iconsiam เบาๆ 270 Mbps มี โต #แม่ฮ่องสอน ด้วย ชั้น G สุขสยาม — feeling excited at Icon Siam ไอคอนสยาม</t>
  </si>
  <si>
    <t>https://www.facebook.com/1062179856/posts/10215585224678008/</t>
  </si>
  <si>
    <t>Maehongson, Thailand</t>
  </si>
  <si>
    <t>http://www.fb.com/koonohm</t>
  </si>
  <si>
    <t>หมีลืมรหัสเvอร์ๆ+นุช...🐼💕 นี่แหละความรัก 🎶</t>
  </si>
  <si>
    <t>#เป๊กผลิตโชค #PeckPalitchoke #PeckPalit #เที่ยวตามรอยผลิต #peckpalitfanart #Palitsworld #Peck702USATour #peckxunicef #peckprem #Peckham #dafBAMA2018 #dafBAMA2018 #dafBAMA2018PeckPalitchoke #คมชัดลึก #daradaily #nineentertain #Thailand #มติชนออนไลน์ #ICONSIAM #JOOX #GMMTV RT @stompeck: เอาอีก..เอาอีก..เอาอีก..มีอีกหลายรางวัลที่ได้...แต่ไม่มีภาพ ปล.ไม่เรียงไทม์ไลน์และซ้ำเยอะ อย่าใส่ใจ😅 #เป๊กผลิตโชค #peckpalit #peckpalitchoke #dafBAMA2018</t>
  </si>
  <si>
    <t>https://twitter.com/stompeck/status/1067689335074390017</t>
  </si>
  <si>
    <t>https://pbs.twimg.com/media/DtExwfRU8AAUQVY.jpg</t>
  </si>
  <si>
    <t>#เต้ยเชียร์ ลืมรหัสผ่าน...สมัครใหม่ก็ได้โวะ...(ชอบฟังเพลง ) #ช่วยพ่อจีบแม่ #ช่วยแม่จีบพ่อ fcพี่ๆนุชของหลวงผลิต #เป๊กผลิตโชค สนับสนุนทัศนคติดีหาแรงบันดาลใจ</t>
  </si>
  <si>
    <t>Praewh</t>
  </si>
  <si>
    <t>ถึงจะดูน่ารักแบบยัดเยียดแต่ก็น่ารักอยู่ดี #iconsiam</t>
  </si>
  <si>
    <t>https://pbs.twimg.com/media/DtJFB9GVsAAA_EL.jpg</t>
  </si>
  <si>
    <t>Bkk,Thailand</t>
  </si>
  <si>
    <t>เอาไว้บ่นค่าาาา</t>
  </si>
  <si>
    <t>http://www.facebook.com/praewh</t>
  </si>
  <si>
    <t>How to heal a broken heart? Try our herbal infusion. Jiaogulan has benefits for your heart health. #LERKAHerb #HerbalTea #Healthy #Tasty #Herbal #Herb #HerbalInfusion #TeaLover #Tea #TeaTime #Instatea #Ilovetea #TeaAddict #TeaLovers #Wellness #IconSiam #GoodforHeart #Jiaogulan</t>
  </si>
  <si>
    <t>https://pbs.twimg.com/media/DtIrfa3WwAAfuns.jpg</t>
  </si>
  <si>
    <t>#indigoskinjeans #aw18 | #CAZHCREW #ICONSIAM #charoennakorn #chaophrayariver #bangkok #thaifashiondesigner #blackfriday #AMB_BANGKOK #BANGKOKBLACKFRIDAY @ ICONSIAM</t>
  </si>
  <si>
    <t>https://www.instagram.com/p/BqvxTEpAcjS/?utm_source=ig_twitter_share&amp;igshid=gvfq13qnux34</t>
  </si>
  <si>
    <t>#qdapxkito #qdesignandplay #kitothailand #aw18 | #CAZHCREW #ICONSIAM #charoennakorn #chaophrayariver #bangkok #thaifashiondesigner #thaifashionbrand #blackfriday #AMB_BANGKOK…</t>
  </si>
  <si>
    <t>https://www.instagram.com/p/Bqvwv3MABUo/?utm_source=ig_twitter_share&amp;igshid=fzlvlmuorpvn</t>
  </si>
  <si>
    <t>My moment</t>
  </si>
  <si>
    <t>อ่อนหวานเบาๆ ท่ามกลางผู้คนมากมาย.."สดใส สงบ สยบ ดราม่าวุ่นวาย" #ICONSIAM</t>
  </si>
  <si>
    <t>https://pbs.twimg.com/media/DtIltVPVAAAEouG.jpg</t>
  </si>
  <si>
    <t>ชอบ อยู่ในร้านหนังสือ รัก การอยู่ใกล้ต้นไม้ใหญ่ หวัง ชีวิต สงบสุข รื่นรมย์ตามโอกาส</t>
  </si>
  <si>
    <t>#sneakavilla #aw18 | #CAZHCREW #ICONSIAM #charoennakorn #chaophrayariver #bangkok #thaifashiondesigner #blackfriday #AMB_BANGKOK #BANGKOKBLACKFRIDAY @ ICONSIAM</t>
  </si>
  <si>
    <t>https://www.instagram.com/p/BqvwfxlgcKC/?utm_source=ig_twitter_share&amp;igshid=19n0ojvjz0a9v</t>
  </si>
  <si>
    <t>#CAZHCREW #aw18 #ICONSIAM #charoennakorn #chaophrayariver #bangkok #thaifashiondesigner #blackfriday #AMB_BANGKOK #BANGKOKBLACKFRIDAY @ ICONSIAM</t>
  </si>
  <si>
    <t>https://www.instagram.com/p/BqvwHE5AhEm/?utm_source=ig_twitter_share&amp;igshid=65gchnhaq574</t>
  </si>
  <si>
    <t>#iwannabangkok #aw18 | #CAZHCREW #ICONSIAM #charoennakorn #chaophrayariver #bangkok #thaifashiondesigner #blackfriday #AMB_BANGKOK #BANGKOKBLACKFRIDAY @ ICONSIAM</t>
  </si>
  <si>
    <t>https://www.instagram.com/p/Bqvv3nMAPM2/?utm_source=ig_twitter_share&amp;igshid=437baytva5j2</t>
  </si>
  <si>
    <t>#mayawong #aw18 | #CAZHCREW #ICONSIAM #charoennakorn #chaophrayariver #bangkok #thaifashiondesigner #blackfriday #AMB_BANGKOK #BANGKOKBLACKFRIDAY @ ICONSIAM</t>
  </si>
  <si>
    <t>https://www.instagram.com/p/BqvvvRQgE5e/?utm_source=ig_twitter_share&amp;igshid=12fmqqxp3q2rf</t>
  </si>
  <si>
    <t>https://www.instagram.com/p/Bqvvdm_AiBB/?utm_source=ig_twitter_share&amp;igshid=1a0lbf0e52acy</t>
  </si>
  <si>
    <t>https://www.instagram.com/p/BqvvIf4gDtT/?utm_source=ig_twitter_share&amp;igshid=5vm5dcp8mfi6</t>
  </si>
  <si>
    <t>#carnivalbkk #aw18 | #CAZHCREW #ICONSIAM #charoennakorn #chaophrayariver #bangkok #thaifashiondesigner #blackfriday #AMB_BANGKOK #BANGKOKBLACKFRIDAY @ ICONSIAM</t>
  </si>
  <si>
    <t>https://www.instagram.com/p/Bqvu_g9gl56/?utm_source=ig_twitter_share&amp;igshid=1sb0t0x68kcaj</t>
  </si>
  <si>
    <t>aliyah anne t</t>
  </si>
  <si>
    <t>ณ เวลาหนึ่ง... #bangkok #riverview #iconsiam #thailand #thailand🇹🇭 #globallandmark #city #cityview #citylandmark #iconcity #nighttime #nighttimephotography #nightview #landscapephotography…</t>
  </si>
  <si>
    <t>https://www.instagram.com/p/Bqvgk5BnKb6/?utm_source=ig_twitter_share&amp;igshid=8vrdvksl7ikp</t>
  </si>
  <si>
    <t>Female human born in 1982.</t>
  </si>
  <si>
    <t>#ข่าวสั้นทันข่าวห้าง [Flash News] #IconCineconic ได้เลื่อนวันเปิดให้บริการไปเป็นวันที่ 5 ธันวาคม 2561 นี้ เนื่องจากติดปัญหาเรื่องการดำเนินการก่อสร้างตกแต่งชั้น 6F ส่วนของห้าง #IconSiam ที่ยังไม่แล้วเสร็จ . อดใจรออีกนิดเดียว...ความอลังการกำลังจะมา #RETAILman #รู้รอบทันข่าวห้าง</t>
  </si>
  <si>
    <t>https://pbs.twimg.com/media/DtHwO8RUwAAxzr9.jpg</t>
  </si>
  <si>
    <t>Confirm Orders :') ยังเปิดรับอยู่นะ</t>
  </si>
  <si>
    <t>สนใจคลิกลิ้งค์เลยจ้าา  #9วิชาสามัญ #GOT7_Miracle #EXO #NCT127 #BTS #BigHitBabyShower #ICONSIAM</t>
  </si>
  <si>
    <t>https://bit.ly/2S7sp6y</t>
  </si>
  <si>
    <t>https://pbs.twimg.com/media/DtHJ1SBUUAAV6yZ.jpg</t>
  </si>
  <si>
    <t>รับสมัครคนช่วยตอบแชทและคอนเฟิร์มออเดอร์ลูกค้า ผ่านทาง LINE &amp; Facebook สนใจคลิกลิ้งค์เลยค่า👇🏻👇🏻👇🏻 #งานตอบแชท #งานออนไลน์ #งานพาสทาม</t>
  </si>
  <si>
    <t>ขนมญี่ปุ่น | ขนมนำเข้า Yummy.Japan⛩</t>
  </si>
  <si>
    <t>Ovalmaltine Crunchy cream💥😋 จะทาขนมปัง หรือดิปกินกับอะไรก็อร่อยสุดๆ 💰ราคาพิเศษกระปุกละ 220.- เท่านั้นจ้าาา❤️❤️ #โอวัลตินครั้นชี่ครีม #ขนมญี่ปุ่น #ขนมนำเข้า #ขนมต่างประเทศ #ของฝากต่างประเทศ #พร้อมส่ง #ICONSIAM #อร่อยต้องลอง #รีวิวญี่ปุ่น #เครป #ขนมปัง</t>
  </si>
  <si>
    <t>https://pbs.twimg.com/media/DtGkmoMUwAA2vJK.jpg</t>
  </si>
  <si>
    <t>Hat Yai, Thailand</t>
  </si>
  <si>
    <t>🌸ขนมญี่ปุ่น🌸|ขนมนำเข้า|สินค้ามากมายค่ะ✨ สั่งซื้อสินค้าทุกอย่างได้ที่🍭Line:@ikd6296w หรือชมร้านที่ lG: yummy.japanสั่งซื้อจิ้มลิ๊ง📲👇🏻ถูกที่สุดๆ🔥</t>
  </si>
  <si>
    <t>https://bit.ly/2PbG772</t>
  </si>
  <si>
    <t>Herbal tea can help you control or even reduce cholesterol level #LERKAHerb #HerbalTea #Healthy #Tasty #Herbal #Herb #HerbalInfusion #TeaLover #Tea #TeaTime #Instatea #Ilovetea #TeaAddict #TeaLovers #Wellness #IconSiam #CholesterolControl #Safflower #Jiaogulan</t>
  </si>
  <si>
    <t>https://pbs.twimg.com/media/DtGgTb9WwAE9QRT.jpg</t>
  </si>
  <si>
    <t>chanchan🌈📷</t>
  </si>
  <si>
    <t>You're picture perfect blue, Sunbathing on the moon. @titlekplee @Titledayz #กลจของตต #titlekrt #alandthailand #iconsiam</t>
  </si>
  <si>
    <t>https://pbs.twimg.com/media/DtGauP1UcAENO3s.jpg</t>
  </si>
  <si>
    <t>People's Republic of China</t>
  </si>
  <si>
    <t>I love whitewo &amp; captain. 🦄🌈 I love Singto🦁 &amp; Krist🐢💕💕Support all GMM Hhh.</t>
  </si>
  <si>
    <t>Jackie Jackrin Family</t>
  </si>
  <si>
    <t>เคลียร์คิวให้ว่าง แล้วพบกัน วันที่ 3 ธ.ค.นี้ เวลา 14.00-16.00 พบกับ Mini Concert จาก 3 หนุ่มศิลปินจาก Project 9x9 อย่างไอซ์, ปอร์เช่ และแจ็คกี้ ที่ cosme store ชั้น 2 ICONSIAM #CosmeStore #ICONSIAM #NINEbyNINE #9by9TH #9x9NIGHTLIGHT #4NOLOGUE #JackieJackrin #JackieJackrinFamily</t>
  </si>
  <si>
    <t>https://pbs.twimg.com/media/DtGVXj4VsAAfg5a.jpg</t>
  </si>
  <si>
    <t>https://www.facebook.com/JackrinFamily/</t>
  </si>
  <si>
    <t>Napong H.</t>
  </si>
  <si>
    <t>🤔I just want to upload my pictures but I don’t know which picture?😂 🥺อยากลงรูปแต่ไม่มีรูปเลยเอารูปนี้ละกัน😆 |😲บอกคนข้างๆด้วยว่าสู้ววๆนะ😘ฉันรอดูเทออยู่~~อิอิ #Thailand #bangkok #photooftheday #photo #white #iconsiam #caption #my #instagram #new …</t>
  </si>
  <si>
    <t>https://ift.tt/2KEVLHa</t>
  </si>
  <si>
    <t>https://pbs.twimg.com/media/DtGRmKLXQAAcxqC.jpg</t>
  </si>
  <si>
    <t>😆Official Twitter Account😊 🙏 🌍Welcome to my World🌎 ⚡️Thanks For Following 🎙Smule:NapongH 🐦Twitter:NapongH ✏️Pensmith International School</t>
  </si>
  <si>
    <t>https://NapongHOfficial.com</t>
  </si>
  <si>
    <t>uptoyou</t>
  </si>
  <si>
    <t>เดินไอค่อนก่อนเข้าบ้านทุกวัน เพราะฝั่งทาคาชิมะมีลลิษามโนบาล 🖤🙃 #ICONSIAM #LISA</t>
  </si>
  <si>
    <t>https://pbs.twimg.com/media/DtGPvRyUcAADE1E.jpg</t>
  </si>
  <si>
    <t>- BLACKPINK IN MY AREA🖤💗 - Everything not sure 🙃</t>
  </si>
  <si>
    <t>Vvalentines บิวตี้สายฝ🦋💋</t>
  </si>
  <si>
    <t>First time here 😍 #ICONSIAM</t>
  </si>
  <si>
    <t>https://pbs.twimg.com/media/DtGOuAMVAAEj6TQ.jpg</t>
  </si>
  <si>
    <t>Tan N</t>
  </si>
  <si>
    <t>https://pbs.twimg.com/media/DtGHkoyUcAENU1F.jpg</t>
  </si>
  <si>
    <t>ติ่งหู55555555 เพ้อไม่เป็น บ่นก็ไม่เป็น-,.- 🤑🤑🤑🤑🤑🤑🤑🤑🤑🤑🤑🤑</t>
  </si>
  <si>
    <t>Joyly</t>
  </si>
  <si>
    <t>JASPAL ICONSIAM in Bangkok  #jaspal #windowdisplay #windows #ICONSIAM #Bangkok #Thailand</t>
  </si>
  <si>
    <t>https://windowdisplaybangkok.blogspot.com/2018/11/jaspal-iconsiam-in-bangkok.html</t>
  </si>
  <si>
    <t>https://pbs.twimg.com/media/DtGGyRGUUAAcKYp.jpg</t>
  </si>
  <si>
    <t>Owner/Designer/Maker of KodChaPhorn on Etsy and Amazon handmade. Former Visual merchandiser👩‍🎨 Shop my work http://KodChaPhorn.etsy.com 🇹🇭</t>
  </si>
  <si>
    <t>https://windowdisplaybangkok.blogspot.com</t>
  </si>
  <si>
    <t>ᴎɒqɿɘƚɘꟼ</t>
  </si>
  <si>
    <t>#SBFIVE ชุดไหนๆก้ดูดี หล่อๆกันทุกคนนเบย😍 #LacosteTH #iconsiam cr.ig voquethailand ,tee,bas,copter,tae,kimmon</t>
  </si>
  <si>
    <t>pic.twitter.com/gOqgAojSsX</t>
  </si>
  <si>
    <t>🎈WY#SJ 😽🐳JZH#Heroin 🐸GxB*TT*KC#GSBFIVE fam😙🐸😁 ไม่ค่อยได้ทวิต</t>
  </si>
  <si>
    <t>たちばなかおる</t>
  </si>
  <si>
    <t>アイコンサイアムから渡ってきたキラキラした人の流れのすぐ脇で見事獲物をゲットしたあんちゃん。小さいタイ見ぃつけた #ICONSIAM #RIVERCITY</t>
  </si>
  <si>
    <t>https://pbs.twimg.com/media/DtGFAQ5UcAQVJx8.jpg</t>
  </si>
  <si>
    <t>#ตารางงานKS วันเสาร์ที่ 1 ธันวาคม 2561 เวลา 16.00-18.00 น. งาน JD sports (ร่วมกิจกรรม ไม่ร้องเพลง) ที่ ICONSIAM #แกงส้ม #KANGSOMKS #JDsports #ICONSIAM</t>
  </si>
  <si>
    <t>BAM</t>
  </si>
  <si>
    <t>สถานที่จัดงาน วันที่30นี้ค่า มาหาพี่ฮั่นกันเยอะๆนะ #ICONSIAM</t>
  </si>
  <si>
    <t>https://pbs.twimg.com/media/DtF8HJxUwAE2t9T.jpg</t>
  </si>
  <si>
    <t>My Instargram @bam_hz คิดก่อนฟอลนะคะ อยากรู้อะรัยถาม ไม่ต้องส่อง</t>
  </si>
  <si>
    <t>Penguin Suwannaditkun</t>
  </si>
  <si>
    <t>#thonburi #newdepartmentstore #bangkok #penguindaily #iconsiam #เที่ยวธน #ไอคอนสยาม #ห้างใหม่ก็งี้แหละ #กรุงเทพ #ลุงเพนกวิ้นกับตังที่หายไป @ ICONSIAM</t>
  </si>
  <si>
    <t>https://www.instagram.com/p/BquU5FmHhUj/?utm_source=ig_twitter_share&amp;igshid=zh9ow5c7ofi5</t>
  </si>
  <si>
    <t>Cosplay photographer, amateur sexy photographer, internship chef.</t>
  </si>
  <si>
    <t>http://fb.com/GotPenguin</t>
  </si>
  <si>
    <t>`เที่ยวเองได้ 🚀</t>
  </si>
  <si>
    <t>อ่ะ พาทัวร์ #IconSiam นิดนึง 👇 ห้างญี่ปุ่น Takashimaya เข้ามาคือคิดว่าอยู่ญี่ปุ่นจ้า อาหาร ขนม ช็อกโกแลตเพียบ ของฝากจากญี่ปุ่นไม่จำเป็นอีกต่อไป</t>
  </si>
  <si>
    <t>https://pbs.twimg.com/media/DtFdSMPV4AQMyyK.jpg</t>
  </si>
  <si>
    <t>TRAVEL &amp; LIFESTYLE 💃 | ENJOY LIFE, ENJOY PLACES | FOR BEAUTY REVIEW, GO CHECK OUT @BEWTYJUNKIE | work: tiewaengdai.work@gmail.com</t>
  </si>
  <si>
    <t>http://www.facebook.com/ToewAengDai</t>
  </si>
  <si>
    <t>TumAkkapol</t>
  </si>
  <si>
    <t>😎😌😎😌 #iconsiam #view #vivov11 #photography</t>
  </si>
  <si>
    <t>https://www.instagram.com/p/BquHSh-gvhF/?utm_source=ig_twitter_share&amp;igshid=1656civefq5uw</t>
  </si>
  <si>
    <t>Graphic Designer #GraphicDesign #Printing #loveJapan #LikeFashion #LikeJRock</t>
  </si>
  <si>
    <t>たつ</t>
  </si>
  <si>
    <t>こりゃすごいわ。デカすぎる。 ほんでタイ初のApple Storeも入ってる。 #ICONSIAM #高島屋</t>
  </si>
  <si>
    <t>https://pbs.twimg.com/media/DtFKrjEVAAAsg3C.jpg</t>
  </si>
  <si>
    <t>24歳。夢は国を作ること。タイで修行中。ハンドボール → スケボー → コーヒースタンド → タイ人 (←イマココ) 遍界不曾蔵。いい景色見てきます Nikon D750 / AF-S NIKKOR 24-120mm</t>
  </si>
  <si>
    <t>Don't miss!! The Grand Opening Exclusive Promotion for Tourists. From now until 20 Jan 2019 at ICONSIAM. #ICONSIAM #TouristPrivilege</t>
  </si>
  <si>
    <t>https://pbs.twimg.com/media/DtFEy1vUcAABKpp.jpg</t>
  </si>
  <si>
    <t>น๊อกซ์โน๊ะ 🍓</t>
  </si>
  <si>
    <t>#ICONSIAM ยังไม่สิ้นกลิ่นสี และการก่อสร้างเพิ่มเติม คือรอปีหน้ามาทีเดียวอาจจะสมบูรณ์กว่านี้นะ</t>
  </si>
  <si>
    <t>https://pbs.twimg.com/media/DtE3W_NU0AE_wVa.jpg</t>
  </si>
  <si>
    <t xml:space="preserve">Thailand แดน Siam </t>
  </si>
  <si>
    <t>น๊อกซ์ Noxx ☆ Thai C☆SSiΘPΞIΛ Yunjae , ติ่งวงมายด์, Spice Writer, ทีมเผือก, สายแดก ดราม่าเวิ่นเว้อเพ้อฮาเสี่ยว เหวี่ยงวีนเกรียน แรงตรงมาก No SMfamily</t>
  </si>
  <si>
    <t>http://my.dek-d.com/nox69/writer/view.php?id=544621</t>
  </si>
  <si>
    <t>คุมะมองงงง</t>
  </si>
  <si>
    <t>พี่ค่อนเป็นอะไรกับ #ICONSIAM คะ</t>
  </si>
  <si>
    <t>ในใจพี่อัด</t>
  </si>
  <si>
    <t>ติ่ง GDH</t>
  </si>
  <si>
    <t>NightWatch</t>
  </si>
  <si>
    <t>ต้องไปพิสูจน์ซะหน่อย #ICONSIAM</t>
  </si>
  <si>
    <t>https://pbs.twimg.com/media/DtEqgfjUUAAdYQ3.jpg</t>
  </si>
  <si>
    <t>May the force be with you</t>
  </si>
  <si>
    <t>It's a beautiful sky</t>
  </si>
  <si>
    <t>มาจนได้​ นั่งเรือสนุกดี​ #iconsiam @ Apple Iconsiam</t>
  </si>
  <si>
    <t>https://www.instagram.com/p/Bqtr3fdgg3j/?utm_source=ig_twitter_share&amp;igshid=wrk8prpslixl</t>
  </si>
  <si>
    <t>Mark Tuan &amp; BamBam กันต์พิมุก ภูวกุล 막뱀🐊🐉</t>
  </si>
  <si>
    <t>Pau</t>
  </si>
  <si>
    <t>Find your light 💡🧜🏻‍♂️ #wallingXbkk #iconsiam #bangkok</t>
  </si>
  <si>
    <t>https://pbs.twimg.com/media/DtET113VsAI0nxq.jpg</t>
  </si>
  <si>
    <t>Phailin</t>
  </si>
  <si>
    <t>ผ่านมาก็แวะสำรวจสักนิด😜😜 #เดี๋ยวจะคุยกับเค้าไม่รู้เรื่อง #iconsiam #หน้าใสไร้แอพ #bizfit #ถ่ายรูปได้ทุกที่</t>
  </si>
  <si>
    <t>https://pbs.twimg.com/media/DtEPw17VAAAzkrG.jpg</t>
  </si>
  <si>
    <t>สิ่งที่ได้มากกว่าความผอม สุขภาพดีๆ ความมั่นใจเพิ่มขึ้น #ผอมสุขภาพดี # Bizfit #โภชนาการบำบัด</t>
  </si>
  <si>
    <t>NationTV22</t>
  </si>
  <si>
    <t>รีวิว ช้อป ชิม แช๊ะ ที่ห้างเปิดใหม่ #Iconsiam</t>
  </si>
  <si>
    <t>http://www.nationtv.tv/main/content/378672808/?qz=</t>
  </si>
  <si>
    <t>Official twitter of NationTV ทวิตเตอร์ของสถานีโทรทัศน์เนชั่นทีวี ช่อง 22 ทุกสนามข่าว เราคือตัวจริง ดูสดๆได้ที่นี่ http://www.nationtv.tv/main/live/</t>
  </si>
  <si>
    <t>http://www.nationtv.tv</t>
  </si>
  <si>
    <t>Shrek JM</t>
  </si>
  <si>
    <t>메남 짜오프라야 밤 풍경 #iconsiam #아이콘시암 icon Siam ไอคอนสยาม</t>
  </si>
  <si>
    <t>https://www.instagram.com/p/BqtaCKUAyN5/?utm_source=ig_twitter_share&amp;igshid=14y43gw8omu3c</t>
  </si>
  <si>
    <t>Living in Bangkok, 사진/기사 김종민입니다 ㅋㅋ</t>
  </si>
  <si>
    <t>http://kyominthai.com</t>
  </si>
  <si>
    <t>พากันไปเช็คอิน True Branding Shop @ICONSIAM ตอบโจทย์ทุกไลฟ์สไตล์ยุคดิจิตอล วิวสวยริมแม่น้ำเจ้าพระยา  #ICONSIAM #ไอคอนสยาม #TrueBrandingShop #True</t>
  </si>
  <si>
    <t>http://travel.trueid.net/detail/bPlowgbQ5Jra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</si>
</sst>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font>
      <sz val="10"/>
      <color rgb="FF000000"/>
      <name val="Arial"/>
    </font>
    <font>
      <sz val="9"/>
      <color rgb="FFFFFFFF"/>
      <name val="Droid Sans"/>
    </font>
    <font>
      <sz val="10"/>
      <name val="Arial"/>
    </font>
    <font>
      <sz val="8"/>
      <color rgb="FFFFFFFF"/>
      <name val="Droid Sans"/>
    </font>
    <font>
      <sz val="8"/>
      <name val="Droid Sans"/>
    </font>
    <font>
      <u/>
      <sz val="8"/>
      <color rgb="FF1155CC"/>
      <name val="Droid Sans"/>
    </font>
    <font>
      <u/>
      <sz val="8"/>
      <color rgb="FF1155CC"/>
      <name val="Droid Sans"/>
    </font>
    <font>
      <sz val="10"/>
      <name val="Arial"/>
    </font>
    <font>
      <u/>
      <sz val="8"/>
      <color rgb="FF1155CC"/>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7">
    <xf numFmtId="0" fontId="0" fillId="0" borderId="0" xfId="0" applyFont="1" applyAlignment="1"/>
    <xf numFmtId="164" fontId="3" fillId="4" borderId="2" xfId="0" applyNumberFormat="1" applyFont="1" applyFill="1" applyBorder="1" applyAlignment="1">
      <alignment horizontal="center"/>
    </xf>
    <xf numFmtId="0" fontId="3" fillId="4" borderId="3" xfId="0" applyFont="1" applyFill="1" applyBorder="1" applyAlignment="1">
      <alignment horizontal="center"/>
    </xf>
    <xf numFmtId="0" fontId="3" fillId="4" borderId="3" xfId="0" applyFont="1" applyFill="1" applyBorder="1" applyAlignment="1">
      <alignment horizontal="center" wrapText="1"/>
    </xf>
    <xf numFmtId="14" fontId="4" fillId="0" borderId="0" xfId="0" applyNumberFormat="1"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wrapText="1"/>
    </xf>
    <xf numFmtId="0" fontId="6" fillId="0" borderId="0" xfId="0" applyFont="1" applyAlignment="1">
      <alignment horizontal="center"/>
    </xf>
    <xf numFmtId="0" fontId="7" fillId="0" borderId="0" xfId="0" applyFont="1"/>
    <xf numFmtId="0" fontId="4" fillId="0" borderId="0" xfId="0" applyFont="1" applyAlignment="1">
      <alignment horizontal="center"/>
    </xf>
    <xf numFmtId="0" fontId="4" fillId="0" borderId="0" xfId="0" quotePrefix="1" applyFont="1" applyAlignment="1">
      <alignment wrapText="1"/>
    </xf>
    <xf numFmtId="0" fontId="4" fillId="0" borderId="0" xfId="0" applyFont="1" applyAlignment="1">
      <alignment horizontal="right"/>
    </xf>
    <xf numFmtId="0" fontId="8" fillId="0" borderId="0" xfId="0" applyFont="1" applyAlignment="1">
      <alignment wrapText="1"/>
    </xf>
    <xf numFmtId="0" fontId="1" fillId="2" borderId="1" xfId="0" applyFont="1" applyFill="1" applyBorder="1" applyAlignment="1">
      <alignment horizontal="center"/>
    </xf>
    <xf numFmtId="0" fontId="2" fillId="0" borderId="1" xfId="0" applyFont="1" applyBorder="1"/>
    <xf numFmtId="0" fontId="3"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facebook.com/WhatTheFilmWTF" TargetMode="External"/><Relationship Id="rId170" Type="http://schemas.openxmlformats.org/officeDocument/2006/relationships/hyperlink" Target="http://enmx.blouinartinfo.com/" TargetMode="External"/><Relationship Id="rId268" Type="http://schemas.openxmlformats.org/officeDocument/2006/relationships/hyperlink" Target="https://pbs.twimg.com/media/DttIKJTVAAAQCrk.jpg" TargetMode="External"/><Relationship Id="rId475" Type="http://schemas.openxmlformats.org/officeDocument/2006/relationships/hyperlink" Target="https://pbs.twimg.com/media/DtjkxQLVsAAA1wo.jpg" TargetMode="External"/><Relationship Id="rId682" Type="http://schemas.openxmlformats.org/officeDocument/2006/relationships/hyperlink" Target="https://www.instagram.com/sakura_noko" TargetMode="External"/><Relationship Id="rId128" Type="http://schemas.openxmlformats.org/officeDocument/2006/relationships/hyperlink" Target="https://www.instagram.com/p/BrFibj4lu-K/?utm_source=ig_twitter_share&amp;igshid=1pplnlmjgg7rd" TargetMode="External"/><Relationship Id="rId335" Type="http://schemas.openxmlformats.org/officeDocument/2006/relationships/hyperlink" Target="http://about.me/indsm" TargetMode="External"/><Relationship Id="rId542" Type="http://schemas.openxmlformats.org/officeDocument/2006/relationships/hyperlink" Target="https://pbs.twimg.com/media/Dtd4vo5WwAAo6G3.jpg" TargetMode="External"/><Relationship Id="rId987" Type="http://schemas.openxmlformats.org/officeDocument/2006/relationships/hyperlink" Target="https://pbs.twimg.com/media/DtOO0JEU4AAg8ht.jpg" TargetMode="External"/><Relationship Id="rId402" Type="http://schemas.openxmlformats.org/officeDocument/2006/relationships/hyperlink" Target="https://pbs.twimg.com/media/Dtof2Z5VsAEKMyl.jpg" TargetMode="External"/><Relationship Id="rId847" Type="http://schemas.openxmlformats.org/officeDocument/2006/relationships/hyperlink" Target="http://ambulanceblog.com/" TargetMode="External"/><Relationship Id="rId1032" Type="http://schemas.openxmlformats.org/officeDocument/2006/relationships/hyperlink" Target="http://aplepieeeee.world/" TargetMode="External"/><Relationship Id="rId707" Type="http://schemas.openxmlformats.org/officeDocument/2006/relationships/hyperlink" Target="https://www.instagram.com/p/Bq2U5r_g4YT/?utm_source=ig_twitter_share&amp;igshid=1ji4grs2co8er" TargetMode="External"/><Relationship Id="rId914" Type="http://schemas.openxmlformats.org/officeDocument/2006/relationships/hyperlink" Target="https://pbs.twimg.com/media/DtRARz7XQAAU6Tm.jpg" TargetMode="External"/><Relationship Id="rId43" Type="http://schemas.openxmlformats.org/officeDocument/2006/relationships/hyperlink" Target="https://youtu.be/z04-Y9i8Fiw" TargetMode="External"/><Relationship Id="rId192" Type="http://schemas.openxmlformats.org/officeDocument/2006/relationships/hyperlink" Target="https://pbs.twimg.com/media/DtvdDnoUcAA1zHp.jpg" TargetMode="External"/><Relationship Id="rId497" Type="http://schemas.openxmlformats.org/officeDocument/2006/relationships/hyperlink" Target="http://www.honey99.com/" TargetMode="External"/><Relationship Id="rId357" Type="http://schemas.openxmlformats.org/officeDocument/2006/relationships/hyperlink" Target="https://www.instagram.com/p/BrAEhruA1X2/?utm_source=ig_twitter_share&amp;igshid=1c65usxfc07z3" TargetMode="External"/><Relationship Id="rId217" Type="http://schemas.openxmlformats.org/officeDocument/2006/relationships/hyperlink" Target="http://enfr.blouinartinfo.com/" TargetMode="External"/><Relationship Id="rId564" Type="http://schemas.openxmlformats.org/officeDocument/2006/relationships/hyperlink" Target="https://www.instagram.com/p/Bq5HfTyBWk-/?utm_source=ig_twitter_share&amp;igshid=1hftlf6fwqzwd" TargetMode="External"/><Relationship Id="rId771" Type="http://schemas.openxmlformats.org/officeDocument/2006/relationships/hyperlink" Target="https://pbs.twimg.com/media/DtVCReAUUAAvRkj.jpg" TargetMode="External"/><Relationship Id="rId869" Type="http://schemas.openxmlformats.org/officeDocument/2006/relationships/hyperlink" Target="http://pic.twitter.com/q01mIMpiP7" TargetMode="External"/><Relationship Id="rId424" Type="http://schemas.openxmlformats.org/officeDocument/2006/relationships/hyperlink" Target="https://pbs.twimg.com/media/Dtn7xVkUUAAN6Xc.jpg" TargetMode="External"/><Relationship Id="rId631" Type="http://schemas.openxmlformats.org/officeDocument/2006/relationships/hyperlink" Target="http://www.prachachat.net/" TargetMode="External"/><Relationship Id="rId729" Type="http://schemas.openxmlformats.org/officeDocument/2006/relationships/hyperlink" Target="https://www.instagram.com/kangsom_pantip/" TargetMode="External"/><Relationship Id="rId1054" Type="http://schemas.openxmlformats.org/officeDocument/2006/relationships/hyperlink" Target="http://pic.twitter.com/r4nd2Db4gz" TargetMode="External"/><Relationship Id="rId936" Type="http://schemas.openxmlformats.org/officeDocument/2006/relationships/hyperlink" Target="http://facebook.com/pad.tephaval" TargetMode="External"/><Relationship Id="rId1121" Type="http://schemas.openxmlformats.org/officeDocument/2006/relationships/hyperlink" Target="https://www.instagram.com/p/BqvvIf4gDtT/?utm_source=ig_twitter_share&amp;igshid=5vm5dcp8mfi6" TargetMode="External"/><Relationship Id="rId65" Type="http://schemas.openxmlformats.org/officeDocument/2006/relationships/hyperlink" Target="https://instagram.com/besideyacht?utm_source=ig_profile_share&amp;igshid=6slwobvtn0xa" TargetMode="External"/><Relationship Id="rId281" Type="http://schemas.openxmlformats.org/officeDocument/2006/relationships/hyperlink" Target="http://www.fb.com/itnut" TargetMode="External"/><Relationship Id="rId141" Type="http://schemas.openxmlformats.org/officeDocument/2006/relationships/hyperlink" Target="https://www.instagram.com/p/BrFagDogSfN/?utm_source=ig_twitter_share&amp;igshid=1kq0rtlaisy2u" TargetMode="External"/><Relationship Id="rId379" Type="http://schemas.openxmlformats.org/officeDocument/2006/relationships/hyperlink" Target="https://pbs.twimg.com/media/Dto-RX7VYAExCFA.jpg" TargetMode="External"/><Relationship Id="rId586" Type="http://schemas.openxmlformats.org/officeDocument/2006/relationships/hyperlink" Target="http://www.youtube.com/kangsomksthestar" TargetMode="External"/><Relationship Id="rId793" Type="http://schemas.openxmlformats.org/officeDocument/2006/relationships/hyperlink" Target="https://www.instagram.com/kangsom_pantip/" TargetMode="External"/><Relationship Id="rId7" Type="http://schemas.openxmlformats.org/officeDocument/2006/relationships/hyperlink" Target="https://twitter.com/KhunNote_O3O" TargetMode="External"/><Relationship Id="rId239" Type="http://schemas.openxmlformats.org/officeDocument/2006/relationships/hyperlink" Target="https://pbs.twimg.com/media/Dtug4xJU4AEawCd.jpg" TargetMode="External"/><Relationship Id="rId446" Type="http://schemas.openxmlformats.org/officeDocument/2006/relationships/hyperlink" Target="https://pbs.twimg.com/media/DtkzZaYUwAAb6Cy.jpg" TargetMode="External"/><Relationship Id="rId653" Type="http://schemas.openxmlformats.org/officeDocument/2006/relationships/hyperlink" Target="https://www.instagram.com/kangsom_pantip/" TargetMode="External"/><Relationship Id="rId1076" Type="http://schemas.openxmlformats.org/officeDocument/2006/relationships/hyperlink" Target="https://www.instagram.com/p/BqwiN7qnoT4/?utm_source=ig_twitter_share&amp;igshid=1l2jbaf0q9da" TargetMode="External"/><Relationship Id="rId306" Type="http://schemas.openxmlformats.org/officeDocument/2006/relationships/hyperlink" Target="https://youtu.be/NY8VGNft-Zc" TargetMode="External"/><Relationship Id="rId860" Type="http://schemas.openxmlformats.org/officeDocument/2006/relationships/hyperlink" Target="https://pbs.twimg.com/media/DtTzqZqUcAA29t1.jpg" TargetMode="External"/><Relationship Id="rId958" Type="http://schemas.openxmlformats.org/officeDocument/2006/relationships/hyperlink" Target="http://ambulanceblog.com/" TargetMode="External"/><Relationship Id="rId1143" Type="http://schemas.openxmlformats.org/officeDocument/2006/relationships/hyperlink" Target="https://windowdisplaybangkok.blogspot.com/2018/11/jaspal-iconsiam-in-bangkok.html" TargetMode="External"/><Relationship Id="rId87" Type="http://schemas.openxmlformats.org/officeDocument/2006/relationships/hyperlink" Target="https://pbs.twimg.com/media/Dt1bD0LU4AAzvkk.jpg" TargetMode="External"/><Relationship Id="rId513" Type="http://schemas.openxmlformats.org/officeDocument/2006/relationships/hyperlink" Target="https://pbs.twimg.com/media/DtffD1TUcAANa0K.jpg" TargetMode="External"/><Relationship Id="rId720" Type="http://schemas.openxmlformats.org/officeDocument/2006/relationships/hyperlink" Target="https://www.instagram.com/kangsom_pantip/" TargetMode="External"/><Relationship Id="rId818" Type="http://schemas.openxmlformats.org/officeDocument/2006/relationships/hyperlink" Target="http://pic.twitter.com/E3fmCGhSRF" TargetMode="External"/><Relationship Id="rId1003" Type="http://schemas.openxmlformats.org/officeDocument/2006/relationships/hyperlink" Target="http://rasillshop.lnwshop.com/" TargetMode="External"/><Relationship Id="rId14" Type="http://schemas.openxmlformats.org/officeDocument/2006/relationships/hyperlink" Target="https://www.instagram.com/p/BrIR-cbgorI/?utm_source=ig_twitter_share&amp;igshid=1tm2emlwkq3z3" TargetMode="External"/><Relationship Id="rId163" Type="http://schemas.openxmlformats.org/officeDocument/2006/relationships/hyperlink" Target="https://www.instagram.com/neale64/" TargetMode="External"/><Relationship Id="rId370" Type="http://schemas.openxmlformats.org/officeDocument/2006/relationships/hyperlink" Target="https://www.mebmarket.com/index.php?action=SearchBook&amp;page_no=1&amp;type=tab_all&amp;search=Booky70" TargetMode="External"/><Relationship Id="rId230" Type="http://schemas.openxmlformats.org/officeDocument/2006/relationships/hyperlink" Target="https://www.instagram.com/p/BrC4WgEHDl3/?utm_source=ig_twitter_share&amp;igshid=6izm3ir0zhef" TargetMode="External"/><Relationship Id="rId468" Type="http://schemas.openxmlformats.org/officeDocument/2006/relationships/hyperlink" Target="http://bit.ly/2E1Tepk" TargetMode="External"/><Relationship Id="rId675" Type="http://schemas.openxmlformats.org/officeDocument/2006/relationships/hyperlink" Target="http://pic.twitter.com/cISklgIljK" TargetMode="External"/><Relationship Id="rId882" Type="http://schemas.openxmlformats.org/officeDocument/2006/relationships/hyperlink" Target="http://pic.twitter.com/6LTwQWJp11" TargetMode="External"/><Relationship Id="rId1098" Type="http://schemas.openxmlformats.org/officeDocument/2006/relationships/hyperlink" Target="http://bit.ly/trueid_dl" TargetMode="External"/><Relationship Id="rId328" Type="http://schemas.openxmlformats.org/officeDocument/2006/relationships/hyperlink" Target="https://pbs.twimg.com/media/Dtpq6M3WsAYCgwh.jpg" TargetMode="External"/><Relationship Id="rId535" Type="http://schemas.openxmlformats.org/officeDocument/2006/relationships/hyperlink" Target="https://www.instagram.com/sakura_noko" TargetMode="External"/><Relationship Id="rId742" Type="http://schemas.openxmlformats.org/officeDocument/2006/relationships/hyperlink" Target="http://t.me/Organicco_Bot" TargetMode="External"/><Relationship Id="rId1165" Type="http://schemas.openxmlformats.org/officeDocument/2006/relationships/hyperlink" Target="https://www.instagram.com/p/BqtaCKUAyN5/?utm_source=ig_twitter_share&amp;igshid=14y43gw8omu3c" TargetMode="External"/><Relationship Id="rId602" Type="http://schemas.openxmlformats.org/officeDocument/2006/relationships/hyperlink" Target="https://pbs.twimg.com/media/DtZRkcyVsAAnQ5g.jpg" TargetMode="External"/><Relationship Id="rId1025" Type="http://schemas.openxmlformats.org/officeDocument/2006/relationships/hyperlink" Target="https://www.instagram.com/p/BqxQbNFAf7s/?utm_source=ig_twitter_share&amp;igshid=8qvtb5kzvt1o" TargetMode="External"/><Relationship Id="rId907" Type="http://schemas.openxmlformats.org/officeDocument/2006/relationships/hyperlink" Target="https://pbs.twimg.com/media/DtRNctfUwAAdy_K.jpg" TargetMode="External"/><Relationship Id="rId36" Type="http://schemas.openxmlformats.org/officeDocument/2006/relationships/hyperlink" Target="https://www.instagram.com/margie_rasri/" TargetMode="External"/><Relationship Id="rId185" Type="http://schemas.openxmlformats.org/officeDocument/2006/relationships/hyperlink" Target="https://pbs.twimg.com/media/Dtv1ykbXcAAlB-9.jpg" TargetMode="External"/><Relationship Id="rId392" Type="http://schemas.openxmlformats.org/officeDocument/2006/relationships/hyperlink" Target="https://pbs.twimg.com/media/Dto33DTVsAE92Mk.jpg" TargetMode="External"/><Relationship Id="rId697" Type="http://schemas.openxmlformats.org/officeDocument/2006/relationships/hyperlink" Target="https://pbs.twimg.com/media/DtV3VUTUcAA9YcX.jpg" TargetMode="External"/><Relationship Id="rId252" Type="http://schemas.openxmlformats.org/officeDocument/2006/relationships/hyperlink" Target="https://pbs.twimg.com/media/DtuPXSDVYAAE1r-.jpg" TargetMode="External"/><Relationship Id="rId112" Type="http://schemas.openxmlformats.org/officeDocument/2006/relationships/hyperlink" Target="https://www.instagram.com/p/BrFsRVsl6wr/?utm_source=ig_twitter_share&amp;igshid=bf3lke601tke" TargetMode="External"/><Relationship Id="rId557" Type="http://schemas.openxmlformats.org/officeDocument/2006/relationships/hyperlink" Target="https://www.instagram.com/sakura_noko" TargetMode="External"/><Relationship Id="rId764" Type="http://schemas.openxmlformats.org/officeDocument/2006/relationships/hyperlink" Target="https://www.instagram.com/p/Bq2A0VdgOB8/?utm_source=ig_twitter_share&amp;igshid=i0u5c6rmdhyt" TargetMode="External"/><Relationship Id="rId971" Type="http://schemas.openxmlformats.org/officeDocument/2006/relationships/hyperlink" Target="http://bit.ly/2RpjKwH" TargetMode="External"/><Relationship Id="rId417" Type="http://schemas.openxmlformats.org/officeDocument/2006/relationships/hyperlink" Target="http://www.facebook.com/ListKisSMeza" TargetMode="External"/><Relationship Id="rId624" Type="http://schemas.openxmlformats.org/officeDocument/2006/relationships/hyperlink" Target="https://m.facebook.com/home.php?_rdr" TargetMode="External"/><Relationship Id="rId831" Type="http://schemas.openxmlformats.org/officeDocument/2006/relationships/hyperlink" Target="http://ambulanceblog.com/" TargetMode="External"/><Relationship Id="rId1047" Type="http://schemas.openxmlformats.org/officeDocument/2006/relationships/hyperlink" Target="https://pbs.twimg.com/media/DtK3vG_UUAIruZH.jpg" TargetMode="External"/><Relationship Id="rId929" Type="http://schemas.openxmlformats.org/officeDocument/2006/relationships/hyperlink" Target="https://www.jirayujj.com/" TargetMode="External"/><Relationship Id="rId1114" Type="http://schemas.openxmlformats.org/officeDocument/2006/relationships/hyperlink" Target="http://ambulanceblog.com/" TargetMode="External"/><Relationship Id="rId58" Type="http://schemas.openxmlformats.org/officeDocument/2006/relationships/hyperlink" Target="https://www.instagram.com/p/BrHhRTnnGWY/?utm_source=ig_twitter_share&amp;igshid=1crx8kosd2rb7" TargetMode="External"/><Relationship Id="rId123" Type="http://schemas.openxmlformats.org/officeDocument/2006/relationships/hyperlink" Target="https://pbs.twimg.com/media/Dt0NK6uUUAAjVai.jpg" TargetMode="External"/><Relationship Id="rId330" Type="http://schemas.openxmlformats.org/officeDocument/2006/relationships/hyperlink" Target="https://www.instagram.com/p/BrASOvYnbS8/?utm_source=ig_twitter_share&amp;igshid=vu2bi22v0qrp" TargetMode="External"/><Relationship Id="rId568" Type="http://schemas.openxmlformats.org/officeDocument/2006/relationships/hyperlink" Target="http://youtu.be/gJswVeR-D9g" TargetMode="External"/><Relationship Id="rId775" Type="http://schemas.openxmlformats.org/officeDocument/2006/relationships/hyperlink" Target="https://www.instagram.com/kangsom_pantip/" TargetMode="External"/><Relationship Id="rId982" Type="http://schemas.openxmlformats.org/officeDocument/2006/relationships/hyperlink" Target="http://rasillshop.lnwshop.com/" TargetMode="External"/><Relationship Id="rId428" Type="http://schemas.openxmlformats.org/officeDocument/2006/relationships/hyperlink" Target="https://www.facebook.com/" TargetMode="External"/><Relationship Id="rId635" Type="http://schemas.openxmlformats.org/officeDocument/2006/relationships/hyperlink" Target="https://pbs.twimg.com/media/DtY0tABU4AEqnC2.jpg" TargetMode="External"/><Relationship Id="rId842" Type="http://schemas.openxmlformats.org/officeDocument/2006/relationships/hyperlink" Target="https://www.instagram.com/p/Bq1eddJANe8/?utm_source=ig_twitter_share&amp;igshid=a43ymifos8s3" TargetMode="External"/><Relationship Id="rId1058" Type="http://schemas.openxmlformats.org/officeDocument/2006/relationships/hyperlink" Target="https://pbs.twimg.com/media/DtKczs8VYAAhIVw.jpg" TargetMode="External"/><Relationship Id="rId274" Type="http://schemas.openxmlformats.org/officeDocument/2006/relationships/hyperlink" Target="https://bit.ly/2QdnhBw" TargetMode="External"/><Relationship Id="rId481" Type="http://schemas.openxmlformats.org/officeDocument/2006/relationships/hyperlink" Target="https://www.instagram.com/p/Bq8_w3RBNfa/?utm_source=ig_twitter_share&amp;igshid=mxqg2yqcfh2b" TargetMode="External"/><Relationship Id="rId702" Type="http://schemas.openxmlformats.org/officeDocument/2006/relationships/hyperlink" Target="https://www.instagram.com/kangsom_pantip/" TargetMode="External"/><Relationship Id="rId1125" Type="http://schemas.openxmlformats.org/officeDocument/2006/relationships/hyperlink" Target="https://www.instagram.com/p/Bqvgk5BnKb6/?utm_source=ig_twitter_share&amp;igshid=8vrdvksl7ikp" TargetMode="External"/><Relationship Id="rId69" Type="http://schemas.openxmlformats.org/officeDocument/2006/relationships/hyperlink" Target="https://www.instagram.com/p/BrHMvNUHdmB/?utm_source=ig_twitter_share&amp;igshid=179gy56hs3wl2" TargetMode="External"/><Relationship Id="rId134" Type="http://schemas.openxmlformats.org/officeDocument/2006/relationships/hyperlink" Target="https://www.instagram.com/p/BrFfvoigj7X/?utm_source=ig_twitter_share&amp;igshid=7wulkpoxopej" TargetMode="External"/><Relationship Id="rId579" Type="http://schemas.openxmlformats.org/officeDocument/2006/relationships/hyperlink" Target="https://pbs.twimg.com/media/DtaD4sCU0AIv4ix.jpg" TargetMode="External"/><Relationship Id="rId786" Type="http://schemas.openxmlformats.org/officeDocument/2006/relationships/hyperlink" Target="https://www.instagram.com/p/Bq18rliAgWz/?utm_source=ig_twitter_share&amp;igshid=7opecia0sdi" TargetMode="External"/><Relationship Id="rId993" Type="http://schemas.openxmlformats.org/officeDocument/2006/relationships/hyperlink" Target="https://www.instagram.com/p/BqydYc1HmvE/?utm_source=ig_twitter_share&amp;igshid=1sdqu0z1f0zzr" TargetMode="External"/><Relationship Id="rId341" Type="http://schemas.openxmlformats.org/officeDocument/2006/relationships/hyperlink" Target="https://pbs.twimg.com/media/DtpfokrVYAEhoci.jpg" TargetMode="External"/><Relationship Id="rId439" Type="http://schemas.openxmlformats.org/officeDocument/2006/relationships/hyperlink" Target="https://pbs.twimg.com/media/Dtls7oBUwAA4H61.jpg" TargetMode="External"/><Relationship Id="rId646" Type="http://schemas.openxmlformats.org/officeDocument/2006/relationships/hyperlink" Target="https://www.instagram.com/sakura_noko" TargetMode="External"/><Relationship Id="rId1069" Type="http://schemas.openxmlformats.org/officeDocument/2006/relationships/hyperlink" Target="http://bit.ly/2Ax3n9Z" TargetMode="External"/><Relationship Id="rId201" Type="http://schemas.openxmlformats.org/officeDocument/2006/relationships/hyperlink" Target="http://enit.blouinartinfo.com/" TargetMode="External"/><Relationship Id="rId285" Type="http://schemas.openxmlformats.org/officeDocument/2006/relationships/hyperlink" Target="https://www.instagram.com/p/BrAuRzuFi4v/?utm_source=ig_twitter_share&amp;igshid=1wnmzkpz4lv3w" TargetMode="External"/><Relationship Id="rId506" Type="http://schemas.openxmlformats.org/officeDocument/2006/relationships/hyperlink" Target="https://pbs.twimg.com/media/DtfrTGxVYAY8aZP.jpg" TargetMode="External"/><Relationship Id="rId853" Type="http://schemas.openxmlformats.org/officeDocument/2006/relationships/hyperlink" Target="http://ambulanceblog.com/" TargetMode="External"/><Relationship Id="rId1136" Type="http://schemas.openxmlformats.org/officeDocument/2006/relationships/hyperlink" Target="https://www.facebook.com/JackrinFamily/" TargetMode="External"/><Relationship Id="rId492" Type="http://schemas.openxmlformats.org/officeDocument/2006/relationships/hyperlink" Target="https://pbs.twimg.com/media/DtidxtGV4AEmVxa.jpg" TargetMode="External"/><Relationship Id="rId713" Type="http://schemas.openxmlformats.org/officeDocument/2006/relationships/hyperlink" Target="https://www.instagram.com/p/Bq17He3huFG/?utm_source=ig_twitter_share&amp;igshid=1d9q0275w8ihm" TargetMode="External"/><Relationship Id="rId797" Type="http://schemas.openxmlformats.org/officeDocument/2006/relationships/hyperlink" Target="https://pbs.twimg.com/media/DtUzQc4UwAcD5Kn.jpg" TargetMode="External"/><Relationship Id="rId920" Type="http://schemas.openxmlformats.org/officeDocument/2006/relationships/hyperlink" Target="http://pic.twitter.com/lG8SKgwGrM" TargetMode="External"/><Relationship Id="rId145" Type="http://schemas.openxmlformats.org/officeDocument/2006/relationships/hyperlink" Target="http://miieiie.blogspot.com/" TargetMode="External"/><Relationship Id="rId352" Type="http://schemas.openxmlformats.org/officeDocument/2006/relationships/hyperlink" Target="https://pbs.twimg.com/media/DtpVHXQUcAEEPgF.jpg" TargetMode="External"/><Relationship Id="rId212" Type="http://schemas.openxmlformats.org/officeDocument/2006/relationships/hyperlink" Target="https://sea.blouinartinfo.com/news/story/3411606/louis-vuitton-unveils-a-new-store-in-iconsiam-bangkok" TargetMode="External"/><Relationship Id="rId657" Type="http://schemas.openxmlformats.org/officeDocument/2006/relationships/hyperlink" Target="http://thestandard.co/" TargetMode="External"/><Relationship Id="rId864" Type="http://schemas.openxmlformats.org/officeDocument/2006/relationships/hyperlink" Target="https://pbs.twimg.com/media/DtTskqqVsAAZffp.jpg" TargetMode="External"/><Relationship Id="rId296" Type="http://schemas.openxmlformats.org/officeDocument/2006/relationships/hyperlink" Target="https://pbs.twimg.com/media/DtqObBzU0AAfGXn.jpg" TargetMode="External"/><Relationship Id="rId517" Type="http://schemas.openxmlformats.org/officeDocument/2006/relationships/hyperlink" Target="https://pbs.twimg.com/media/DtfPF3uUUAEHvlK.jpg" TargetMode="External"/><Relationship Id="rId724" Type="http://schemas.openxmlformats.org/officeDocument/2006/relationships/hyperlink" Target="http://ambulanceblog.com/" TargetMode="External"/><Relationship Id="rId931" Type="http://schemas.openxmlformats.org/officeDocument/2006/relationships/hyperlink" Target="http://pic.twitter.com/AdaFQU7j4G" TargetMode="External"/><Relationship Id="rId1147" Type="http://schemas.openxmlformats.org/officeDocument/2006/relationships/hyperlink" Target="https://pbs.twimg.com/media/DtGFAQ5UcAQVJx8.jpg" TargetMode="External"/><Relationship Id="rId60" Type="http://schemas.openxmlformats.org/officeDocument/2006/relationships/hyperlink" Target="https://www.instagram.com/p/BrHfBq8nb_r/?utm_source=ig_twitter_share&amp;igshid=zsxi96b3emkf" TargetMode="External"/><Relationship Id="rId156" Type="http://schemas.openxmlformats.org/officeDocument/2006/relationships/hyperlink" Target="http://www.ghesawaterart.com/" TargetMode="External"/><Relationship Id="rId363" Type="http://schemas.openxmlformats.org/officeDocument/2006/relationships/hyperlink" Target="http://veeu.app/dhYsMo" TargetMode="External"/><Relationship Id="rId570" Type="http://schemas.openxmlformats.org/officeDocument/2006/relationships/hyperlink" Target="http://ask.fm/paboeunmook" TargetMode="External"/><Relationship Id="rId1007" Type="http://schemas.openxmlformats.org/officeDocument/2006/relationships/hyperlink" Target="https://pbs.twimg.com/media/DtMEYtDU0AEj3ss.jpg" TargetMode="External"/><Relationship Id="rId223" Type="http://schemas.openxmlformats.org/officeDocument/2006/relationships/hyperlink" Target="https://thestandard.co/icon-cineconic/" TargetMode="External"/><Relationship Id="rId430" Type="http://schemas.openxmlformats.org/officeDocument/2006/relationships/hyperlink" Target="https://twitter.com/FlowerZoo" TargetMode="External"/><Relationship Id="rId668" Type="http://schemas.openxmlformats.org/officeDocument/2006/relationships/hyperlink" Target="http://rasillshop.lnwshop.com/" TargetMode="External"/><Relationship Id="rId875" Type="http://schemas.openxmlformats.org/officeDocument/2006/relationships/hyperlink" Target="https://pbs.twimg.com/media/DtTastGUwAAi0d4.jpg" TargetMode="External"/><Relationship Id="rId1060" Type="http://schemas.openxmlformats.org/officeDocument/2006/relationships/hyperlink" Target="https://pbs.twimg.com/media/DtKa6gAUcAEIVa7.jpg" TargetMode="External"/><Relationship Id="rId18" Type="http://schemas.openxmlformats.org/officeDocument/2006/relationships/hyperlink" Target="https://www.instagram.com/p/BrII4aUgDrQ/?utm_source=ig_twitter_share&amp;igshid=pxrxoxiqzb5z" TargetMode="External"/><Relationship Id="rId528" Type="http://schemas.openxmlformats.org/officeDocument/2006/relationships/hyperlink" Target="https://pbs.twimg.com/media/DteVDd6VAAEfEtH.jpg" TargetMode="External"/><Relationship Id="rId735" Type="http://schemas.openxmlformats.org/officeDocument/2006/relationships/hyperlink" Target="http://www.youtube.com/kangsomksthestar" TargetMode="External"/><Relationship Id="rId942" Type="http://schemas.openxmlformats.org/officeDocument/2006/relationships/hyperlink" Target="https://thestandard.co/hermes-iconsiam/" TargetMode="External"/><Relationship Id="rId1158" Type="http://schemas.openxmlformats.org/officeDocument/2006/relationships/hyperlink" Target="http://my.dek-d.com/nox69/writer/view.php?id=544621" TargetMode="External"/><Relationship Id="rId167" Type="http://schemas.openxmlformats.org/officeDocument/2006/relationships/hyperlink" Target="https://500px.com/AorAngel" TargetMode="External"/><Relationship Id="rId374" Type="http://schemas.openxmlformats.org/officeDocument/2006/relationships/hyperlink" Target="https://bit.ly/2lYzx7w" TargetMode="External"/><Relationship Id="rId581" Type="http://schemas.openxmlformats.org/officeDocument/2006/relationships/hyperlink" Target="http://www.facebook.com/" TargetMode="External"/><Relationship Id="rId1018" Type="http://schemas.openxmlformats.org/officeDocument/2006/relationships/hyperlink" Target="http://ambulanceblog.com/" TargetMode="External"/><Relationship Id="rId71" Type="http://schemas.openxmlformats.org/officeDocument/2006/relationships/hyperlink" Target="https://pbs.twimg.com/media/Dt3YdYmUwAAIsp3.jpg" TargetMode="External"/><Relationship Id="rId234" Type="http://schemas.openxmlformats.org/officeDocument/2006/relationships/hyperlink" Target="http://www.blouinartinfo.com/" TargetMode="External"/><Relationship Id="rId679" Type="http://schemas.openxmlformats.org/officeDocument/2006/relationships/hyperlink" Target="https://youtu.be/zdhCaAhVIC8" TargetMode="External"/><Relationship Id="rId802" Type="http://schemas.openxmlformats.org/officeDocument/2006/relationships/hyperlink" Target="http://ambulanceblog.com/" TargetMode="External"/><Relationship Id="rId886" Type="http://schemas.openxmlformats.org/officeDocument/2006/relationships/hyperlink" Target="https://www.instagram.com/p/Bq0_ZLxldca/?utm_source=ig_twitter_share&amp;igshid=yycr10le319e" TargetMode="External"/><Relationship Id="rId2" Type="http://schemas.openxmlformats.org/officeDocument/2006/relationships/hyperlink" Target="http://www.facebook.com/jamie.redknapp" TargetMode="External"/><Relationship Id="rId29" Type="http://schemas.openxmlformats.org/officeDocument/2006/relationships/hyperlink" Target="https://pbs.twimg.com/media/Dt5F0DtU4AASK3q.jpg" TargetMode="External"/><Relationship Id="rId441" Type="http://schemas.openxmlformats.org/officeDocument/2006/relationships/hyperlink" Target="https://pbs.twimg.com/media/DtlSwKiU8AA14Sj.jpg" TargetMode="External"/><Relationship Id="rId539" Type="http://schemas.openxmlformats.org/officeDocument/2006/relationships/hyperlink" Target="https://pbs.twimg.com/media/DteL3EhUcAAW3na.jpg" TargetMode="External"/><Relationship Id="rId746" Type="http://schemas.openxmlformats.org/officeDocument/2006/relationships/hyperlink" Target="https://www.instagram.com/p/Bq2JxSCgG42/?utm_source=ig_twitter_share&amp;igshid=6t8m4gkqagih" TargetMode="External"/><Relationship Id="rId1071" Type="http://schemas.openxmlformats.org/officeDocument/2006/relationships/hyperlink" Target="http://ow.ly/XeOP30mNjQk" TargetMode="External"/><Relationship Id="rId178" Type="http://schemas.openxmlformats.org/officeDocument/2006/relationships/hyperlink" Target="https://www.instagram.com/readcollection/" TargetMode="External"/><Relationship Id="rId301" Type="http://schemas.openxmlformats.org/officeDocument/2006/relationships/hyperlink" Target="https://pbs.twimg.com/media/DtqFsO6U4AEHzed.jpg" TargetMode="External"/><Relationship Id="rId953" Type="http://schemas.openxmlformats.org/officeDocument/2006/relationships/hyperlink" Target="https://www.instagram.com/p/BqzRzXigNvo/?utm_source=ig_twitter_share&amp;igshid=1lyu207z6feo7" TargetMode="External"/><Relationship Id="rId1029" Type="http://schemas.openxmlformats.org/officeDocument/2006/relationships/hyperlink" Target="http://ambulanceblog.com/" TargetMode="External"/><Relationship Id="rId82" Type="http://schemas.openxmlformats.org/officeDocument/2006/relationships/hyperlink" Target="https://helloasianblog.wordpress.com/" TargetMode="External"/><Relationship Id="rId385" Type="http://schemas.openxmlformats.org/officeDocument/2006/relationships/hyperlink" Target="http://yowa.re/" TargetMode="External"/><Relationship Id="rId592" Type="http://schemas.openxmlformats.org/officeDocument/2006/relationships/hyperlink" Target="https://www.facebook.com/175286909188488/posts/2118032658247227/" TargetMode="External"/><Relationship Id="rId606" Type="http://schemas.openxmlformats.org/officeDocument/2006/relationships/hyperlink" Target="http://www.facebook.com/annist.nightingale" TargetMode="External"/><Relationship Id="rId813" Type="http://schemas.openxmlformats.org/officeDocument/2006/relationships/hyperlink" Target="https://www.instagram.com/p/Bq1wChJgUoU/?utm_source=ig_twitter_share&amp;igshid=1e6nwfef7rbwu" TargetMode="External"/><Relationship Id="rId245" Type="http://schemas.openxmlformats.org/officeDocument/2006/relationships/hyperlink" Target="https://pbs.twimg.com/media/Dtufce7V4AA-QAH.jpg" TargetMode="External"/><Relationship Id="rId452" Type="http://schemas.openxmlformats.org/officeDocument/2006/relationships/hyperlink" Target="https://www.youtube.com/channel/UCdWUsxNe_K5aTNgDJ4-ckIg" TargetMode="External"/><Relationship Id="rId897" Type="http://schemas.openxmlformats.org/officeDocument/2006/relationships/hyperlink" Target="https://www.instagram.com/p/Bq0-8Hwlc8t/?utm_source=ig_twitter_share&amp;igshid=jkag48q6k0qa" TargetMode="External"/><Relationship Id="rId1082" Type="http://schemas.openxmlformats.org/officeDocument/2006/relationships/hyperlink" Target="http://pic.twitter.com/5NBtLy4iUg" TargetMode="External"/><Relationship Id="rId105" Type="http://schemas.openxmlformats.org/officeDocument/2006/relationships/hyperlink" Target="http://www.blouinshop.com/" TargetMode="External"/><Relationship Id="rId312" Type="http://schemas.openxmlformats.org/officeDocument/2006/relationships/hyperlink" Target="https://twitter.com/KhunNote_O3O" TargetMode="External"/><Relationship Id="rId757" Type="http://schemas.openxmlformats.org/officeDocument/2006/relationships/hyperlink" Target="https://www.instagram.com/kangsom_pantip/" TargetMode="External"/><Relationship Id="rId964" Type="http://schemas.openxmlformats.org/officeDocument/2006/relationships/hyperlink" Target="http://ambulanceblog.com/" TargetMode="External"/><Relationship Id="rId93" Type="http://schemas.openxmlformats.org/officeDocument/2006/relationships/hyperlink" Target="https://pbs.twimg.com/media/Dt06LeHUwAAhXxF.jpg" TargetMode="External"/><Relationship Id="rId189" Type="http://schemas.openxmlformats.org/officeDocument/2006/relationships/hyperlink" Target="https://pbs.twimg.com/media/DtvvbCPVAAAEQho.jpg" TargetMode="External"/><Relationship Id="rId396" Type="http://schemas.openxmlformats.org/officeDocument/2006/relationships/hyperlink" Target="http://www.facebook.com/sirasith" TargetMode="External"/><Relationship Id="rId617" Type="http://schemas.openxmlformats.org/officeDocument/2006/relationships/hyperlink" Target="https://pbs.twimg.com/media/DtY_xxsU4AELDVP.jpg" TargetMode="External"/><Relationship Id="rId824" Type="http://schemas.openxmlformats.org/officeDocument/2006/relationships/hyperlink" Target="https://pbs.twimg.com/media/DtUUPztU8AA9nJi.jpg" TargetMode="External"/><Relationship Id="rId256" Type="http://schemas.openxmlformats.org/officeDocument/2006/relationships/hyperlink" Target="https://pbs.twimg.com/media/DttvHPkU8AAb_xa.jpg" TargetMode="External"/><Relationship Id="rId463" Type="http://schemas.openxmlformats.org/officeDocument/2006/relationships/hyperlink" Target="http://pic.twitter.com/ao0tz9FEIK" TargetMode="External"/><Relationship Id="rId670" Type="http://schemas.openxmlformats.org/officeDocument/2006/relationships/hyperlink" Target="http://bie-fanclub.com/" TargetMode="External"/><Relationship Id="rId1093" Type="http://schemas.openxmlformats.org/officeDocument/2006/relationships/hyperlink" Target="http://ambulanceblog.com/" TargetMode="External"/><Relationship Id="rId1107" Type="http://schemas.openxmlformats.org/officeDocument/2006/relationships/hyperlink" Target="http://ambulanceblog.com/" TargetMode="External"/><Relationship Id="rId116" Type="http://schemas.openxmlformats.org/officeDocument/2006/relationships/hyperlink" Target="http://www.facebook.com/PexkyOfficial" TargetMode="External"/><Relationship Id="rId323" Type="http://schemas.openxmlformats.org/officeDocument/2006/relationships/hyperlink" Target="https://www.facebook.com/WayuDiary/posts/373839806696392" TargetMode="External"/><Relationship Id="rId530" Type="http://schemas.openxmlformats.org/officeDocument/2006/relationships/hyperlink" Target="https://pbs.twimg.com/media/DtePZiQUUAA-dXR.jpg" TargetMode="External"/><Relationship Id="rId768" Type="http://schemas.openxmlformats.org/officeDocument/2006/relationships/hyperlink" Target="https://www.instagram.com/p/Bq2AHHJAaoM/?utm_source=ig_twitter_share&amp;igshid=f7uyg4wlymyj" TargetMode="External"/><Relationship Id="rId975" Type="http://schemas.openxmlformats.org/officeDocument/2006/relationships/hyperlink" Target="https://pbs.twimg.com/media/DtO0oZaU8AALpom.jpg" TargetMode="External"/><Relationship Id="rId1160" Type="http://schemas.openxmlformats.org/officeDocument/2006/relationships/hyperlink" Target="https://www.instagram.com/p/Bqtr3fdgg3j/?utm_source=ig_twitter_share&amp;igshid=wrk8prpslixl" TargetMode="External"/><Relationship Id="rId20" Type="http://schemas.openxmlformats.org/officeDocument/2006/relationships/hyperlink" Target="http://pic.twitter.com/Rhq0xoIxRL" TargetMode="External"/><Relationship Id="rId628" Type="http://schemas.openxmlformats.org/officeDocument/2006/relationships/hyperlink" Target="https://m.facebook.com/home.php?_rdr" TargetMode="External"/><Relationship Id="rId835" Type="http://schemas.openxmlformats.org/officeDocument/2006/relationships/hyperlink" Target="https://www.instagram.com/p/Bq1gMP0B7LO/?utm_source=ig_twitter_share&amp;igshid=7txaasas943x" TargetMode="External"/><Relationship Id="rId267" Type="http://schemas.openxmlformats.org/officeDocument/2006/relationships/hyperlink" Target="https://www.instagram.com/p/BrCEGb6FmGkW_-QSiPbRSNhJnFXXn-69jYI0gQ0/?utm_source=ig_twitter_share&amp;igshid=ox88n3d0zv62" TargetMode="External"/><Relationship Id="rId474" Type="http://schemas.openxmlformats.org/officeDocument/2006/relationships/hyperlink" Target="https://pbs.twimg.com/media/DtjlERjVsAAzOjJ.jpg" TargetMode="External"/><Relationship Id="rId1020" Type="http://schemas.openxmlformats.org/officeDocument/2006/relationships/hyperlink" Target="http://ambulanceblog.com/" TargetMode="External"/><Relationship Id="rId1118" Type="http://schemas.openxmlformats.org/officeDocument/2006/relationships/hyperlink" Target="http://ambulanceblog.com/" TargetMode="External"/><Relationship Id="rId127" Type="http://schemas.openxmlformats.org/officeDocument/2006/relationships/hyperlink" Target="http://www.facebook.com/kwannyja" TargetMode="External"/><Relationship Id="rId681" Type="http://schemas.openxmlformats.org/officeDocument/2006/relationships/hyperlink" Target="http://pic.twitter.com/DQUxriBYMC" TargetMode="External"/><Relationship Id="rId779" Type="http://schemas.openxmlformats.org/officeDocument/2006/relationships/hyperlink" Target="http://ambulanceblog.com/" TargetMode="External"/><Relationship Id="rId902" Type="http://schemas.openxmlformats.org/officeDocument/2006/relationships/hyperlink" Target="https://www.instagram.com/p/Bq012_hgFl0/?utm_source=ig_twitter_share&amp;igshid=1hg51bhhjxiah" TargetMode="External"/><Relationship Id="rId986" Type="http://schemas.openxmlformats.org/officeDocument/2006/relationships/hyperlink" Target="https://pbs.twimg.com/media/DtORQzHVYAAwSgP.jpg" TargetMode="External"/><Relationship Id="rId31" Type="http://schemas.openxmlformats.org/officeDocument/2006/relationships/hyperlink" Target="https://mega.nz/" TargetMode="External"/><Relationship Id="rId334" Type="http://schemas.openxmlformats.org/officeDocument/2006/relationships/hyperlink" Target="https://pbs.twimg.com/media/DtpmeqOVYAA6IiT.jpg" TargetMode="External"/><Relationship Id="rId541" Type="http://schemas.openxmlformats.org/officeDocument/2006/relationships/hyperlink" Target="https://pbs.twimg.com/media/Dtd8OT5UwAAWn5g.jpg" TargetMode="External"/><Relationship Id="rId639" Type="http://schemas.openxmlformats.org/officeDocument/2006/relationships/hyperlink" Target="https://pbs.twimg.com/media/DtYytB3UcAEhx6n.jpg" TargetMode="External"/><Relationship Id="rId180" Type="http://schemas.openxmlformats.org/officeDocument/2006/relationships/hyperlink" Target="https://www.instagram.com/readcollection/" TargetMode="External"/><Relationship Id="rId278" Type="http://schemas.openxmlformats.org/officeDocument/2006/relationships/hyperlink" Target="https://www.instagram.com/kangsom_pantip/" TargetMode="External"/><Relationship Id="rId401" Type="http://schemas.openxmlformats.org/officeDocument/2006/relationships/hyperlink" Target="https://pbs.twimg.com/media/DtogsJYU8AA2l-W.jpg" TargetMode="External"/><Relationship Id="rId846" Type="http://schemas.openxmlformats.org/officeDocument/2006/relationships/hyperlink" Target="https://www.instagram.com/p/Bq1diK_ADGh/?utm_source=ig_twitter_share&amp;igshid=axlckkjnja14" TargetMode="External"/><Relationship Id="rId1031" Type="http://schemas.openxmlformats.org/officeDocument/2006/relationships/hyperlink" Target="https://pbs.twimg.com/media/DtLQJg7V4AA8nQ4.jpg" TargetMode="External"/><Relationship Id="rId1129" Type="http://schemas.openxmlformats.org/officeDocument/2006/relationships/hyperlink" Target="https://pbs.twimg.com/media/DtHJ1SBUUAAV6yZ.jpg" TargetMode="External"/><Relationship Id="rId485" Type="http://schemas.openxmlformats.org/officeDocument/2006/relationships/hyperlink" Target="https://twitter.com/FlowerZoo" TargetMode="External"/><Relationship Id="rId692" Type="http://schemas.openxmlformats.org/officeDocument/2006/relationships/hyperlink" Target="https://www.instagram.com/sakura_noko" TargetMode="External"/><Relationship Id="rId706" Type="http://schemas.openxmlformats.org/officeDocument/2006/relationships/hyperlink" Target="http://ambulanceblog.com/" TargetMode="External"/><Relationship Id="rId913" Type="http://schemas.openxmlformats.org/officeDocument/2006/relationships/hyperlink" Target="https://ift.tt/2AEWC5W" TargetMode="External"/><Relationship Id="rId42" Type="http://schemas.openxmlformats.org/officeDocument/2006/relationships/hyperlink" Target="https://www.instagram.com/p/BrH4lnhlnEK/?utm_source=ig_twitter_share&amp;igshid=11an90k8wwh0a" TargetMode="External"/><Relationship Id="rId138" Type="http://schemas.openxmlformats.org/officeDocument/2006/relationships/hyperlink" Target="http://www.maganetthailand.com/" TargetMode="External"/><Relationship Id="rId345" Type="http://schemas.openxmlformats.org/officeDocument/2006/relationships/hyperlink" Target="https://twitter.com/FlowerZoo" TargetMode="External"/><Relationship Id="rId552" Type="http://schemas.openxmlformats.org/officeDocument/2006/relationships/hyperlink" Target="http://koysjourney.tumblr.com/" TargetMode="External"/><Relationship Id="rId997" Type="http://schemas.openxmlformats.org/officeDocument/2006/relationships/hyperlink" Target="https://pbs.twimg.com/media/DtN5uKvU0AAWGdl.jpg" TargetMode="External"/><Relationship Id="rId191" Type="http://schemas.openxmlformats.org/officeDocument/2006/relationships/hyperlink" Target="https://pbs.twimg.com/media/DtvopdRVAAAOlUr.jpg" TargetMode="External"/><Relationship Id="rId205" Type="http://schemas.openxmlformats.org/officeDocument/2006/relationships/hyperlink" Target="https://pbs.twimg.com/media/DtvLfDkU0AE4SUr.jpg" TargetMode="External"/><Relationship Id="rId412" Type="http://schemas.openxmlformats.org/officeDocument/2006/relationships/hyperlink" Target="https://pbs.twimg.com/media/DtoYakrUwAAseQ8.jpg" TargetMode="External"/><Relationship Id="rId857" Type="http://schemas.openxmlformats.org/officeDocument/2006/relationships/hyperlink" Target="https://pbs.twimg.com/media/DtT5DVHU0AAzg5-.jpg" TargetMode="External"/><Relationship Id="rId1042" Type="http://schemas.openxmlformats.org/officeDocument/2006/relationships/hyperlink" Target="https://pbs.twimg.com/media/DtK7EM5V4AAtviv.jpg" TargetMode="External"/><Relationship Id="rId289" Type="http://schemas.openxmlformats.org/officeDocument/2006/relationships/hyperlink" Target="https://komugi3.info/iconsiam/" TargetMode="External"/><Relationship Id="rId496" Type="http://schemas.openxmlformats.org/officeDocument/2006/relationships/hyperlink" Target="https://pbs.twimg.com/media/Dth_kiiVsAA4ksk.jpg" TargetMode="External"/><Relationship Id="rId717" Type="http://schemas.openxmlformats.org/officeDocument/2006/relationships/hyperlink" Target="https://www.instagram.com/p/Bq17Ndih3C3/?utm_source=ig_twitter_share&amp;igshid=hb979t1wh41e" TargetMode="External"/><Relationship Id="rId924" Type="http://schemas.openxmlformats.org/officeDocument/2006/relationships/hyperlink" Target="https://ift.tt/2zwaz6I" TargetMode="External"/><Relationship Id="rId53" Type="http://schemas.openxmlformats.org/officeDocument/2006/relationships/hyperlink" Target="https://pbs.twimg.com/media/Dt4LDCCUcAAH16_.jpg" TargetMode="External"/><Relationship Id="rId149" Type="http://schemas.openxmlformats.org/officeDocument/2006/relationships/hyperlink" Target="https://www.instagram.com/p/BrFMScfF1mJ/?utm_source=ig_twitter_share&amp;igshid=jrmviyam8ug7" TargetMode="External"/><Relationship Id="rId356" Type="http://schemas.openxmlformats.org/officeDocument/2006/relationships/hyperlink" Target="https://pbs.twimg.com/media/DtpN4LHVYAANLfu.jpg" TargetMode="External"/><Relationship Id="rId563" Type="http://schemas.openxmlformats.org/officeDocument/2006/relationships/hyperlink" Target="https://twitter.com/FlowerZoo" TargetMode="External"/><Relationship Id="rId770" Type="http://schemas.openxmlformats.org/officeDocument/2006/relationships/hyperlink" Target="http://pic.twitter.com/gXFDoO3186" TargetMode="External"/><Relationship Id="rId216" Type="http://schemas.openxmlformats.org/officeDocument/2006/relationships/hyperlink" Target="https://pbs.twimg.com/media/DtvFQAzV4AAu--X.jpg" TargetMode="External"/><Relationship Id="rId423" Type="http://schemas.openxmlformats.org/officeDocument/2006/relationships/hyperlink" Target="https://www.facebook.com/560521657641981/posts/721901514837327/" TargetMode="External"/><Relationship Id="rId868" Type="http://schemas.openxmlformats.org/officeDocument/2006/relationships/hyperlink" Target="http://pic.twitter.com/rGK2FtXf76" TargetMode="External"/><Relationship Id="rId1053" Type="http://schemas.openxmlformats.org/officeDocument/2006/relationships/hyperlink" Target="https://pbs.twimg.com/media/DtKnWlaV4AAH9hL.jpg" TargetMode="External"/><Relationship Id="rId630" Type="http://schemas.openxmlformats.org/officeDocument/2006/relationships/hyperlink" Target="https://www.prachachat.net/tourism/news-259162" TargetMode="External"/><Relationship Id="rId728" Type="http://schemas.openxmlformats.org/officeDocument/2006/relationships/hyperlink" Target="https://pbs.twimg.com/media/DtVgpGUV4AAO0gl.jpg" TargetMode="External"/><Relationship Id="rId935" Type="http://schemas.openxmlformats.org/officeDocument/2006/relationships/hyperlink" Target="https://pbs.twimg.com/media/DtQQcDRU8AA0LyO.jpg" TargetMode="External"/><Relationship Id="rId64" Type="http://schemas.openxmlformats.org/officeDocument/2006/relationships/hyperlink" Target="https://pbs.twimg.com/media/Dt30VChVAAARSZp.jpg" TargetMode="External"/><Relationship Id="rId367" Type="http://schemas.openxmlformats.org/officeDocument/2006/relationships/hyperlink" Target="https://travel.kapook.com/view202096.html" TargetMode="External"/><Relationship Id="rId574" Type="http://schemas.openxmlformats.org/officeDocument/2006/relationships/hyperlink" Target="https://www.instagram.com/p/Bq4yA7Tlimo/?utm_source=ig_twitter_share&amp;igshid=srlvzkfupqyz" TargetMode="External"/><Relationship Id="rId1120" Type="http://schemas.openxmlformats.org/officeDocument/2006/relationships/hyperlink" Target="http://ambulanceblog.com/" TargetMode="External"/><Relationship Id="rId227" Type="http://schemas.openxmlformats.org/officeDocument/2006/relationships/hyperlink" Target="https://bk.asia-city.com/bangkok-places/attraction/siam-takashimaya" TargetMode="External"/><Relationship Id="rId781" Type="http://schemas.openxmlformats.org/officeDocument/2006/relationships/hyperlink" Target="http://ambulanceblog.com/" TargetMode="External"/><Relationship Id="rId879" Type="http://schemas.openxmlformats.org/officeDocument/2006/relationships/hyperlink" Target="https://ift.tt/2RqxxDb" TargetMode="External"/><Relationship Id="rId434" Type="http://schemas.openxmlformats.org/officeDocument/2006/relationships/hyperlink" Target="http://www.majorcineplex.com/" TargetMode="External"/><Relationship Id="rId641" Type="http://schemas.openxmlformats.org/officeDocument/2006/relationships/hyperlink" Target="https://pbs.twimg.com/media/DtYxs1CVAAEp76M.jpg" TargetMode="External"/><Relationship Id="rId739" Type="http://schemas.openxmlformats.org/officeDocument/2006/relationships/hyperlink" Target="http://ambulanceblog.com/" TargetMode="External"/><Relationship Id="rId1064" Type="http://schemas.openxmlformats.org/officeDocument/2006/relationships/hyperlink" Target="http://pic.twitter.com/pYy6OuYbcw" TargetMode="External"/><Relationship Id="rId280" Type="http://schemas.openxmlformats.org/officeDocument/2006/relationships/hyperlink" Target="https://pbs.twimg.com/media/DtrJ2JNV4AAoEGf.jpg" TargetMode="External"/><Relationship Id="rId501" Type="http://schemas.openxmlformats.org/officeDocument/2006/relationships/hyperlink" Target="http://www.nationtv.tv/main/content/378672808/" TargetMode="External"/><Relationship Id="rId946" Type="http://schemas.openxmlformats.org/officeDocument/2006/relationships/hyperlink" Target="https://pbs.twimg.com/media/DtPtij8UcAY131W.jpg" TargetMode="External"/><Relationship Id="rId1131" Type="http://schemas.openxmlformats.org/officeDocument/2006/relationships/hyperlink" Target="https://pbs.twimg.com/media/DtGkmoMUwAA2vJK.jpg" TargetMode="External"/><Relationship Id="rId75" Type="http://schemas.openxmlformats.org/officeDocument/2006/relationships/hyperlink" Target="https://pbs.twimg.com/media/Dt3JfwQUcAEB6Zp.jpg" TargetMode="External"/><Relationship Id="rId140" Type="http://schemas.openxmlformats.org/officeDocument/2006/relationships/hyperlink" Target="https://pbs.twimg.com/media/Dtz-udoUwAAOsb3.jpg" TargetMode="External"/><Relationship Id="rId378" Type="http://schemas.openxmlformats.org/officeDocument/2006/relationships/hyperlink" Target="https://twitter.com/Mindsimvem" TargetMode="External"/><Relationship Id="rId585" Type="http://schemas.openxmlformats.org/officeDocument/2006/relationships/hyperlink" Target="http://pic.twitter.com/8JIK5seW1L" TargetMode="External"/><Relationship Id="rId792" Type="http://schemas.openxmlformats.org/officeDocument/2006/relationships/hyperlink" Target="http://pic.twitter.com/oJrLYEVJt0" TargetMode="External"/><Relationship Id="rId806" Type="http://schemas.openxmlformats.org/officeDocument/2006/relationships/hyperlink" Target="http://ambulanceblog.com/" TargetMode="External"/><Relationship Id="rId6" Type="http://schemas.openxmlformats.org/officeDocument/2006/relationships/hyperlink" Target="https://www.instagram.com/p/BrIf2Y0nube/?utm_source=ig_twitter_share&amp;igshid=az88q13im4aj" TargetMode="External"/><Relationship Id="rId238" Type="http://schemas.openxmlformats.org/officeDocument/2006/relationships/hyperlink" Target="http://bit.ly/2zL6rzz" TargetMode="External"/><Relationship Id="rId445" Type="http://schemas.openxmlformats.org/officeDocument/2006/relationships/hyperlink" Target="https://www.instagram.com/p/Bq946m4BhfM/?utm_source=ig_twitter_share&amp;igshid=15uy80d4x1m9e" TargetMode="External"/><Relationship Id="rId652" Type="http://schemas.openxmlformats.org/officeDocument/2006/relationships/hyperlink" Target="https://www.instagram.com/p/Bq3zNr8BV_Y/?utm_source=ig_twitter_share&amp;igshid=ix9v0l55wdwu" TargetMode="External"/><Relationship Id="rId1075" Type="http://schemas.openxmlformats.org/officeDocument/2006/relationships/hyperlink" Target="https://pbs.twimg.com/media/DtKOiVtU8AAYapo.jpg" TargetMode="External"/><Relationship Id="rId291" Type="http://schemas.openxmlformats.org/officeDocument/2006/relationships/hyperlink" Target="http://www.komugi3.info/" TargetMode="External"/><Relationship Id="rId305" Type="http://schemas.openxmlformats.org/officeDocument/2006/relationships/hyperlink" Target="https://pbs.twimg.com/media/DtlbDMrVAAAVM7O.jpg" TargetMode="External"/><Relationship Id="rId512" Type="http://schemas.openxmlformats.org/officeDocument/2006/relationships/hyperlink" Target="https://www.instagram.com/ms_sisipi" TargetMode="External"/><Relationship Id="rId957" Type="http://schemas.openxmlformats.org/officeDocument/2006/relationships/hyperlink" Target="https://www.instagram.com/p/BqzRAwSgOWR/?utm_source=ig_twitter_share&amp;igshid=whlxhim8pe7w" TargetMode="External"/><Relationship Id="rId1142" Type="http://schemas.openxmlformats.org/officeDocument/2006/relationships/hyperlink" Target="https://pbs.twimg.com/media/DtGHkoyUcAENU1F.jpg" TargetMode="External"/><Relationship Id="rId86" Type="http://schemas.openxmlformats.org/officeDocument/2006/relationships/hyperlink" Target="https://pbs.twimg.com/media/Dt1k2iBVsAIWIok.jpg" TargetMode="External"/><Relationship Id="rId151" Type="http://schemas.openxmlformats.org/officeDocument/2006/relationships/hyperlink" Target="https://www.instagram.com/p/BrFMOvSlCX1/?utm_source=ig_twitter_share&amp;igshid=19t1r1se91dq1" TargetMode="External"/><Relationship Id="rId389" Type="http://schemas.openxmlformats.org/officeDocument/2006/relationships/hyperlink" Target="https://pbs.twimg.com/media/Dto5DzWUUAIphhS.jpg" TargetMode="External"/><Relationship Id="rId596" Type="http://schemas.openxmlformats.org/officeDocument/2006/relationships/hyperlink" Target="http://www.youtube.com/kangsomksthestar" TargetMode="External"/><Relationship Id="rId817" Type="http://schemas.openxmlformats.org/officeDocument/2006/relationships/hyperlink" Target="http://pic.twitter.com/Za6YWHemXa" TargetMode="External"/><Relationship Id="rId1002" Type="http://schemas.openxmlformats.org/officeDocument/2006/relationships/hyperlink" Target="https://www.instagram.com/p/BqyPV2rHqLY/?utm_source=ig_twitter_share&amp;igshid=548xrxspbatj" TargetMode="External"/><Relationship Id="rId249" Type="http://schemas.openxmlformats.org/officeDocument/2006/relationships/hyperlink" Target="https://www.instagram.com/p/BrCqx1ZAPtV/?utm_source=ig_twitter_share&amp;igshid=1n9xxiqhw3yq" TargetMode="External"/><Relationship Id="rId456" Type="http://schemas.openxmlformats.org/officeDocument/2006/relationships/hyperlink" Target="https://www.youtube.com/channel/UCdWUsxNe_K5aTNgDJ4-ckIg" TargetMode="External"/><Relationship Id="rId663" Type="http://schemas.openxmlformats.org/officeDocument/2006/relationships/hyperlink" Target="https://pbs.twimg.com/media/DtYUTiOV4AAC4Bh.jpg" TargetMode="External"/><Relationship Id="rId870" Type="http://schemas.openxmlformats.org/officeDocument/2006/relationships/hyperlink" Target="https://www.instagram.com/p/Bq1OCatHrWa/?utm_source=ig_twitter_share&amp;igshid=51a8ho1a983h" TargetMode="External"/><Relationship Id="rId1086" Type="http://schemas.openxmlformats.org/officeDocument/2006/relationships/hyperlink" Target="https://pbs.twimg.com/media/DtJ7RDuU4AAHzxZ.jpg" TargetMode="External"/><Relationship Id="rId13" Type="http://schemas.openxmlformats.org/officeDocument/2006/relationships/hyperlink" Target="http://www.shutterstock.com/g/trkbakerstudio" TargetMode="External"/><Relationship Id="rId109" Type="http://schemas.openxmlformats.org/officeDocument/2006/relationships/hyperlink" Target="https://www.instagram.com/p/BrFtaTOnlDr/?utm_source=ig_twitter_share&amp;igshid=16a27v6k46otn" TargetMode="External"/><Relationship Id="rId316" Type="http://schemas.openxmlformats.org/officeDocument/2006/relationships/hyperlink" Target="http://yowa.re/" TargetMode="External"/><Relationship Id="rId523" Type="http://schemas.openxmlformats.org/officeDocument/2006/relationships/hyperlink" Target="https://pbs.twimg.com/media/Dte8CWoVAAASPPd.jpg" TargetMode="External"/><Relationship Id="rId968" Type="http://schemas.openxmlformats.org/officeDocument/2006/relationships/hyperlink" Target="http://rasillshop.lnwshop.com/" TargetMode="External"/><Relationship Id="rId1153" Type="http://schemas.openxmlformats.org/officeDocument/2006/relationships/hyperlink" Target="http://www.facebook.com/ToewAengDai" TargetMode="External"/><Relationship Id="rId97" Type="http://schemas.openxmlformats.org/officeDocument/2006/relationships/hyperlink" Target="http://www.majorcineplex.com/" TargetMode="External"/><Relationship Id="rId730" Type="http://schemas.openxmlformats.org/officeDocument/2006/relationships/hyperlink" Target="https://pbs.twimg.com/media/DtVgG47VsAA8s_l.jpg" TargetMode="External"/><Relationship Id="rId828" Type="http://schemas.openxmlformats.org/officeDocument/2006/relationships/hyperlink" Target="http://ambulanceblog.com/" TargetMode="External"/><Relationship Id="rId1013" Type="http://schemas.openxmlformats.org/officeDocument/2006/relationships/hyperlink" Target="https://www.instagram.com/p/BqxUB7wgPGo/?utm_source=ig_twitter_share&amp;igshid=kpdaac24v0u6" TargetMode="External"/><Relationship Id="rId162" Type="http://schemas.openxmlformats.org/officeDocument/2006/relationships/hyperlink" Target="https://www.instagram.com/p/BrE3WzClJIX/?utm_source=ig_twitter_share&amp;igshid=1nna9zfhhdbw" TargetMode="External"/><Relationship Id="rId467" Type="http://schemas.openxmlformats.org/officeDocument/2006/relationships/hyperlink" Target="http://www.adslthailand.com/" TargetMode="External"/><Relationship Id="rId1097" Type="http://schemas.openxmlformats.org/officeDocument/2006/relationships/hyperlink" Target="http://travel.trueid.net/detail/QBloXq0NLXbM" TargetMode="External"/><Relationship Id="rId674" Type="http://schemas.openxmlformats.org/officeDocument/2006/relationships/hyperlink" Target="http://www.youtube.com/kangsomksthestar" TargetMode="External"/><Relationship Id="rId881" Type="http://schemas.openxmlformats.org/officeDocument/2006/relationships/hyperlink" Target="http://pic.twitter.com/Kendbi9xdp" TargetMode="External"/><Relationship Id="rId979" Type="http://schemas.openxmlformats.org/officeDocument/2006/relationships/hyperlink" Target="https://youtu.be/F5N9K_7W_Jc" TargetMode="External"/><Relationship Id="rId24" Type="http://schemas.openxmlformats.org/officeDocument/2006/relationships/hyperlink" Target="http://www.majorcineplex.com/" TargetMode="External"/><Relationship Id="rId327" Type="http://schemas.openxmlformats.org/officeDocument/2006/relationships/hyperlink" Target="https://www.dreamstime.com/stock-photography-image133460363" TargetMode="External"/><Relationship Id="rId534" Type="http://schemas.openxmlformats.org/officeDocument/2006/relationships/hyperlink" Target="https://pbs.twimg.com/media/DteNYeNUwAAN4ps.jpg" TargetMode="External"/><Relationship Id="rId741" Type="http://schemas.openxmlformats.org/officeDocument/2006/relationships/hyperlink" Target="http://ambulanceblog.com/" TargetMode="External"/><Relationship Id="rId839" Type="http://schemas.openxmlformats.org/officeDocument/2006/relationships/hyperlink" Target="http://ambulanceblog.com/" TargetMode="External"/><Relationship Id="rId1164" Type="http://schemas.openxmlformats.org/officeDocument/2006/relationships/hyperlink" Target="http://www.nationtv.tv/" TargetMode="External"/><Relationship Id="rId173" Type="http://schemas.openxmlformats.org/officeDocument/2006/relationships/hyperlink" Target="http://yowa.re/" TargetMode="External"/><Relationship Id="rId380" Type="http://schemas.openxmlformats.org/officeDocument/2006/relationships/hyperlink" Target="https://pbs.twimg.com/media/Dto-A3MV4AAtIm_.jpg" TargetMode="External"/><Relationship Id="rId601" Type="http://schemas.openxmlformats.org/officeDocument/2006/relationships/hyperlink" Target="https://www.instagram.com/kangsom_pantip/" TargetMode="External"/><Relationship Id="rId1024" Type="http://schemas.openxmlformats.org/officeDocument/2006/relationships/hyperlink" Target="http://ambulanceblog.com/" TargetMode="External"/><Relationship Id="rId240" Type="http://schemas.openxmlformats.org/officeDocument/2006/relationships/hyperlink" Target="http://bit.ly/2RDUbYT" TargetMode="External"/><Relationship Id="rId478" Type="http://schemas.openxmlformats.org/officeDocument/2006/relationships/hyperlink" Target="http://yowa.re/" TargetMode="External"/><Relationship Id="rId685" Type="http://schemas.openxmlformats.org/officeDocument/2006/relationships/hyperlink" Target="https://pbs.twimg.com/media/DtWHvXdU4AATX6x.jpg" TargetMode="External"/><Relationship Id="rId892" Type="http://schemas.openxmlformats.org/officeDocument/2006/relationships/hyperlink" Target="https://pbs.twimg.com/media/DtTEg4KUcAAINgD.jpg" TargetMode="External"/><Relationship Id="rId906" Type="http://schemas.openxmlformats.org/officeDocument/2006/relationships/hyperlink" Target="http://facebook.com/pad.tephaval" TargetMode="External"/><Relationship Id="rId35" Type="http://schemas.openxmlformats.org/officeDocument/2006/relationships/hyperlink" Target="https://pbs.twimg.com/media/Dt4-sV2UwAA7DFl.jpg" TargetMode="External"/><Relationship Id="rId100" Type="http://schemas.openxmlformats.org/officeDocument/2006/relationships/hyperlink" Target="https://twitter.com/Shakugans" TargetMode="External"/><Relationship Id="rId338" Type="http://schemas.openxmlformats.org/officeDocument/2006/relationships/hyperlink" Target="https://pbs.twimg.com/media/Dtpiz6dVYAAlMHr.jpg" TargetMode="External"/><Relationship Id="rId545" Type="http://schemas.openxmlformats.org/officeDocument/2006/relationships/hyperlink" Target="https://www.instagram.com/p/Bq6WvE4hPPa/?utm_source=ig_twitter_share&amp;igshid=o6br3ziokr3f" TargetMode="External"/><Relationship Id="rId752" Type="http://schemas.openxmlformats.org/officeDocument/2006/relationships/hyperlink" Target="https://pbs.twimg.com/media/DtVSkR1U0AEr6T7.jpg" TargetMode="External"/><Relationship Id="rId184" Type="http://schemas.openxmlformats.org/officeDocument/2006/relationships/hyperlink" Target="https://sea.blouinartinfo.com/news/story/3411606/louis-vuitton-unveils-a-new-store-in-iconsiam-bangkok" TargetMode="External"/><Relationship Id="rId391" Type="http://schemas.openxmlformats.org/officeDocument/2006/relationships/hyperlink" Target="https://line.me/R/ti/p/%40she1900k" TargetMode="External"/><Relationship Id="rId405" Type="http://schemas.openxmlformats.org/officeDocument/2006/relationships/hyperlink" Target="https://pbs.twimg.com/media/DtoeZqjUwAAEeMX.jpg" TargetMode="External"/><Relationship Id="rId612" Type="http://schemas.openxmlformats.org/officeDocument/2006/relationships/hyperlink" Target="https://m.facebook.com/home.php?_rdr" TargetMode="External"/><Relationship Id="rId1035" Type="http://schemas.openxmlformats.org/officeDocument/2006/relationships/hyperlink" Target="http://pic.twitter.com/oJyES1rJo5" TargetMode="External"/><Relationship Id="rId251" Type="http://schemas.openxmlformats.org/officeDocument/2006/relationships/hyperlink" Target="https://sea.blouinartinfo.com/news/story/3411606/louis-vuitton-unveils-a-new-store-in-iconsiam-bangkok" TargetMode="External"/><Relationship Id="rId489" Type="http://schemas.openxmlformats.org/officeDocument/2006/relationships/hyperlink" Target="https://pbs.twimg.com/media/DtifmppVsAA1MXP.jpg" TargetMode="External"/><Relationship Id="rId696" Type="http://schemas.openxmlformats.org/officeDocument/2006/relationships/hyperlink" Target="https://pbs.twimg.com/media/DtV-zNGV4AI_GD0.jpg" TargetMode="External"/><Relationship Id="rId917" Type="http://schemas.openxmlformats.org/officeDocument/2006/relationships/hyperlink" Target="https://www.instagram.com/p/Bqz9G1mnUAfDVMfd0KWxWtrJcP9ly9J3JUwnQs0/?utm_source=ig_twitter_share&amp;igshid=16odpdde1xox9" TargetMode="External"/><Relationship Id="rId1102" Type="http://schemas.openxmlformats.org/officeDocument/2006/relationships/hyperlink" Target="https://pbs.twimg.com/media/DtExwfRU8AAUQVY.jpg" TargetMode="External"/><Relationship Id="rId46" Type="http://schemas.openxmlformats.org/officeDocument/2006/relationships/hyperlink" Target="https://pbs.twimg.com/media/Dt4jx0yUUAA4ZUT.jpg" TargetMode="External"/><Relationship Id="rId349" Type="http://schemas.openxmlformats.org/officeDocument/2006/relationships/hyperlink" Target="https://youtu.be/MfWQQ-DTIqE" TargetMode="External"/><Relationship Id="rId556" Type="http://schemas.openxmlformats.org/officeDocument/2006/relationships/hyperlink" Target="https://pbs.twimg.com/media/DtdT3l6VAAA0leT.jpg" TargetMode="External"/><Relationship Id="rId763" Type="http://schemas.openxmlformats.org/officeDocument/2006/relationships/hyperlink" Target="https://pbs.twimg.com/media/DtVGS7vUUAAxq1v.jpg" TargetMode="External"/><Relationship Id="rId111" Type="http://schemas.openxmlformats.org/officeDocument/2006/relationships/hyperlink" Target="https://pbs.twimg.com/media/Dt0c9rYUcAAffpM.jpg" TargetMode="External"/><Relationship Id="rId195" Type="http://schemas.openxmlformats.org/officeDocument/2006/relationships/hyperlink" Target="http://www.facebook.com/miniwave" TargetMode="External"/><Relationship Id="rId209" Type="http://schemas.openxmlformats.org/officeDocument/2006/relationships/hyperlink" Target="http://uk.blouinartinfo.com/" TargetMode="External"/><Relationship Id="rId416" Type="http://schemas.openxmlformats.org/officeDocument/2006/relationships/hyperlink" Target="https://pbs.twimg.com/media/DtoNUrUUwAAn3e2.jpg" TargetMode="External"/><Relationship Id="rId970" Type="http://schemas.openxmlformats.org/officeDocument/2006/relationships/hyperlink" Target="https://styleneverdead.com/" TargetMode="External"/><Relationship Id="rId1046" Type="http://schemas.openxmlformats.org/officeDocument/2006/relationships/hyperlink" Target="http://aplepieeeee.world/" TargetMode="External"/><Relationship Id="rId623" Type="http://schemas.openxmlformats.org/officeDocument/2006/relationships/hyperlink" Target="https://pbs.twimg.com/media/DtY-L_nV4AETNnf.jpg" TargetMode="External"/><Relationship Id="rId830" Type="http://schemas.openxmlformats.org/officeDocument/2006/relationships/hyperlink" Target="https://www.instagram.com/p/Bq1g--DArcA/?utm_source=ig_twitter_share&amp;igshid=ug5dth9fk2i0" TargetMode="External"/><Relationship Id="rId928" Type="http://schemas.openxmlformats.org/officeDocument/2006/relationships/hyperlink" Target="https://pbs.twimg.com/media/DtQaAWmVsAAlOON.jpg" TargetMode="External"/><Relationship Id="rId57" Type="http://schemas.openxmlformats.org/officeDocument/2006/relationships/hyperlink" Target="http://www.lavidaenlamaleta.com/" TargetMode="External"/><Relationship Id="rId262" Type="http://schemas.openxmlformats.org/officeDocument/2006/relationships/hyperlink" Target="https://pbs.twimg.com/media/DttWBVcVsAAnAd_.jpg" TargetMode="External"/><Relationship Id="rId567" Type="http://schemas.openxmlformats.org/officeDocument/2006/relationships/hyperlink" Target="https://pbs.twimg.com/media/DtbKgDAVYAUqS4Q.jpg" TargetMode="External"/><Relationship Id="rId1113" Type="http://schemas.openxmlformats.org/officeDocument/2006/relationships/hyperlink" Target="https://www.instagram.com/p/BqvwHE5AhEm/?utm_source=ig_twitter_share&amp;igshid=65gchnhaq574" TargetMode="External"/><Relationship Id="rId122" Type="http://schemas.openxmlformats.org/officeDocument/2006/relationships/hyperlink" Target="https://pbs.twimg.com/media/Dt0RxSwVsAAnKdd.jpg" TargetMode="External"/><Relationship Id="rId774" Type="http://schemas.openxmlformats.org/officeDocument/2006/relationships/hyperlink" Target="https://pbs.twimg.com/media/DtVAmndU8AAKpHl.jpg" TargetMode="External"/><Relationship Id="rId981" Type="http://schemas.openxmlformats.org/officeDocument/2006/relationships/hyperlink" Target="https://www.instagram.com/p/Bqy06I1HS70/?utm_source=ig_twitter_share&amp;igshid=1l27wn9e4fz46" TargetMode="External"/><Relationship Id="rId1057" Type="http://schemas.openxmlformats.org/officeDocument/2006/relationships/hyperlink" Target="http://aplepieeeee.world/" TargetMode="External"/><Relationship Id="rId427" Type="http://schemas.openxmlformats.org/officeDocument/2006/relationships/hyperlink" Target="https://www.instagram.com/p/Bq_XpRWH68G/?utm_source=ig_twitter_share&amp;igshid=exawmygwm3yd" TargetMode="External"/><Relationship Id="rId634" Type="http://schemas.openxmlformats.org/officeDocument/2006/relationships/hyperlink" Target="http://thaiandroidphone.com/?8244" TargetMode="External"/><Relationship Id="rId841" Type="http://schemas.openxmlformats.org/officeDocument/2006/relationships/hyperlink" Target="http://ambulanceblog.com/" TargetMode="External"/><Relationship Id="rId273" Type="http://schemas.openxmlformats.org/officeDocument/2006/relationships/hyperlink" Target="http://comeinandsitdown.com/" TargetMode="External"/><Relationship Id="rId480" Type="http://schemas.openxmlformats.org/officeDocument/2006/relationships/hyperlink" Target="https://twitter.com/FlowerZoo" TargetMode="External"/><Relationship Id="rId701" Type="http://schemas.openxmlformats.org/officeDocument/2006/relationships/hyperlink" Target="https://pbs.twimg.com/media/DtV2JwGVYAAddBR.jpg" TargetMode="External"/><Relationship Id="rId939" Type="http://schemas.openxmlformats.org/officeDocument/2006/relationships/hyperlink" Target="https://www.instagram.com/p/BqzhQ1lH9AE/?utm_source=ig_twitter_share&amp;igshid=14pdbmyy04gkt" TargetMode="External"/><Relationship Id="rId1124" Type="http://schemas.openxmlformats.org/officeDocument/2006/relationships/hyperlink" Target="http://ambulanceblog.com/" TargetMode="External"/><Relationship Id="rId68" Type="http://schemas.openxmlformats.org/officeDocument/2006/relationships/hyperlink" Target="https://pbs.twimg.com/media/Dt3eB2OUcAIoaWo.jpg" TargetMode="External"/><Relationship Id="rId133" Type="http://schemas.openxmlformats.org/officeDocument/2006/relationships/hyperlink" Target="http://www.shutterstock.com/g/trkbakerstudio" TargetMode="External"/><Relationship Id="rId340" Type="http://schemas.openxmlformats.org/officeDocument/2006/relationships/hyperlink" Target="https://pbs.twimg.com/media/DtpgLnRU8AA-1mk.jpg" TargetMode="External"/><Relationship Id="rId578" Type="http://schemas.openxmlformats.org/officeDocument/2006/relationships/hyperlink" Target="https://www.instagram.com/p/Bq4hgG7nGlj/?utm_source=ig_twitter_share&amp;igshid=1xdsutkpz81mw" TargetMode="External"/><Relationship Id="rId785" Type="http://schemas.openxmlformats.org/officeDocument/2006/relationships/hyperlink" Target="http://ambulanceblog.com/" TargetMode="External"/><Relationship Id="rId992" Type="http://schemas.openxmlformats.org/officeDocument/2006/relationships/hyperlink" Target="https://pbs.twimg.com/media/DtOAdYLVAAASBaC.jpg" TargetMode="External"/><Relationship Id="rId200" Type="http://schemas.openxmlformats.org/officeDocument/2006/relationships/hyperlink" Target="https://pbs.twimg.com/media/DtvR6ZXV4Ag0g56.jpg" TargetMode="External"/><Relationship Id="rId438" Type="http://schemas.openxmlformats.org/officeDocument/2006/relationships/hyperlink" Target="https://pbs.twimg.com/media/Dtl9ehDU4AAeNmX.jpg" TargetMode="External"/><Relationship Id="rId645" Type="http://schemas.openxmlformats.org/officeDocument/2006/relationships/hyperlink" Target="https://pbs.twimg.com/media/DtYxJTXUUAAc7Hq.jpg" TargetMode="External"/><Relationship Id="rId852" Type="http://schemas.openxmlformats.org/officeDocument/2006/relationships/hyperlink" Target="https://www.instagram.com/p/Bq1cQ2NAJeI/?utm_source=ig_twitter_share&amp;igshid=3sj0yuj2p7u2" TargetMode="External"/><Relationship Id="rId1068" Type="http://schemas.openxmlformats.org/officeDocument/2006/relationships/hyperlink" Target="https://pbs.twimg.com/media/DtKT9fWU0AAS8m-.jpg" TargetMode="External"/><Relationship Id="rId284" Type="http://schemas.openxmlformats.org/officeDocument/2006/relationships/hyperlink" Target="http://pic.twitter.com/Ylode2jiuW" TargetMode="External"/><Relationship Id="rId491" Type="http://schemas.openxmlformats.org/officeDocument/2006/relationships/hyperlink" Target="https://pbs.twimg.com/media/DtieDJlVYAAz1mA.jpg" TargetMode="External"/><Relationship Id="rId505" Type="http://schemas.openxmlformats.org/officeDocument/2006/relationships/hyperlink" Target="https://www.instagram.com/ma_mamm11/" TargetMode="External"/><Relationship Id="rId712" Type="http://schemas.openxmlformats.org/officeDocument/2006/relationships/hyperlink" Target="https://pbs.twimg.com/media/DtVrgvbU0AE2F5X.jpg" TargetMode="External"/><Relationship Id="rId1135" Type="http://schemas.openxmlformats.org/officeDocument/2006/relationships/hyperlink" Target="https://pbs.twimg.com/media/DtGVXj4VsAAfg5a.jpg" TargetMode="External"/><Relationship Id="rId79" Type="http://schemas.openxmlformats.org/officeDocument/2006/relationships/hyperlink" Target="https://www.facebook.com/1028001137/posts/10215051623537174/" TargetMode="External"/><Relationship Id="rId144" Type="http://schemas.openxmlformats.org/officeDocument/2006/relationships/hyperlink" Target="http://pic.twitter.com/z41Iz52vGa" TargetMode="External"/><Relationship Id="rId589" Type="http://schemas.openxmlformats.org/officeDocument/2006/relationships/hyperlink" Target="https://www.instagram.com/p/Bq4SvIqH5no/?utm_source=ig_twitter_share&amp;igshid=1atl9pk405cno" TargetMode="External"/><Relationship Id="rId796" Type="http://schemas.openxmlformats.org/officeDocument/2006/relationships/hyperlink" Target="https://www.instagram.com/kangsom_pantip/" TargetMode="External"/><Relationship Id="rId351" Type="http://schemas.openxmlformats.org/officeDocument/2006/relationships/hyperlink" Target="https://pbs.twimg.com/media/DtpWxiYUwAA_a2e.jpg" TargetMode="External"/><Relationship Id="rId449" Type="http://schemas.openxmlformats.org/officeDocument/2006/relationships/hyperlink" Target="https://pbs.twimg.com/media/Dtkwp5JUcAAIZee.jpg" TargetMode="External"/><Relationship Id="rId656" Type="http://schemas.openxmlformats.org/officeDocument/2006/relationships/hyperlink" Target="https://pbs.twimg.com/media/DtJ3r0kU4AEZfxj.jpg" TargetMode="External"/><Relationship Id="rId863" Type="http://schemas.openxmlformats.org/officeDocument/2006/relationships/hyperlink" Target="http://pic.twitter.com/RtmlroRGV4" TargetMode="External"/><Relationship Id="rId1079" Type="http://schemas.openxmlformats.org/officeDocument/2006/relationships/hyperlink" Target="https://www.youtube.com/channel/UCD0r4X0wROuN8_XJhUwUXeg" TargetMode="External"/><Relationship Id="rId211" Type="http://schemas.openxmlformats.org/officeDocument/2006/relationships/hyperlink" Target="http://www.facebook.com/squidmanexe" TargetMode="External"/><Relationship Id="rId295" Type="http://schemas.openxmlformats.org/officeDocument/2006/relationships/hyperlink" Target="https://pbs.twimg.com/media/DtqTvJeUcAA-Zap.jpg" TargetMode="External"/><Relationship Id="rId309" Type="http://schemas.openxmlformats.org/officeDocument/2006/relationships/hyperlink" Target="https://pbs.twimg.com/media/DtlbDMrVAAAVM7O.jpg" TargetMode="External"/><Relationship Id="rId516" Type="http://schemas.openxmlformats.org/officeDocument/2006/relationships/hyperlink" Target="https://pbs.twimg.com/media/DtfPVqqUUAE-4Mq.jpg" TargetMode="External"/><Relationship Id="rId1146" Type="http://schemas.openxmlformats.org/officeDocument/2006/relationships/hyperlink" Target="http://pic.twitter.com/gOqgAojSsX" TargetMode="External"/><Relationship Id="rId723" Type="http://schemas.openxmlformats.org/officeDocument/2006/relationships/hyperlink" Target="https://www.instagram.com/p/Bq2QD-JATbo/?utm_source=ig_twitter_share&amp;igshid=y8c82cjyybki" TargetMode="External"/><Relationship Id="rId930" Type="http://schemas.openxmlformats.org/officeDocument/2006/relationships/hyperlink" Target="https://pbs.twimg.com/media/DtQWBUCV4AAouwf.jpg" TargetMode="External"/><Relationship Id="rId1006" Type="http://schemas.openxmlformats.org/officeDocument/2006/relationships/hyperlink" Target="http://women.trueid.net/" TargetMode="External"/><Relationship Id="rId155" Type="http://schemas.openxmlformats.org/officeDocument/2006/relationships/hyperlink" Target="https://www.youtube.com/watch?v=4S6bDD_hTxg" TargetMode="External"/><Relationship Id="rId362" Type="http://schemas.openxmlformats.org/officeDocument/2006/relationships/hyperlink" Target="http://line.me/ti/p/@zcg9698f" TargetMode="External"/><Relationship Id="rId222" Type="http://schemas.openxmlformats.org/officeDocument/2006/relationships/hyperlink" Target="http://www.facebook.com/dansurakarn" TargetMode="External"/><Relationship Id="rId667" Type="http://schemas.openxmlformats.org/officeDocument/2006/relationships/hyperlink" Target="https://www.instagram.com/p/Bq3fANanB8N/?utm_source=ig_twitter_share&amp;igshid=fqu96qsi6of2" TargetMode="External"/><Relationship Id="rId874" Type="http://schemas.openxmlformats.org/officeDocument/2006/relationships/hyperlink" Target="http://pic.twitter.com/llnKGj8CHT" TargetMode="External"/><Relationship Id="rId17" Type="http://schemas.openxmlformats.org/officeDocument/2006/relationships/hyperlink" Target="https://pbs.twimg.com/media/Dt5eKHoU8AEgW70.jpg" TargetMode="External"/><Relationship Id="rId527" Type="http://schemas.openxmlformats.org/officeDocument/2006/relationships/hyperlink" Target="http://makanhalalguide.com/%E0%B8%9A%E0%B8%97%E0%B8%84%E0%B8%A7%E0%B8%B2%E0%B8%A1/436.html" TargetMode="External"/><Relationship Id="rId734" Type="http://schemas.openxmlformats.org/officeDocument/2006/relationships/hyperlink" Target="http://pic.twitter.com/UNVvReub0a" TargetMode="External"/><Relationship Id="rId941" Type="http://schemas.openxmlformats.org/officeDocument/2006/relationships/hyperlink" Target="http://rasillshop.lnwshop.com/" TargetMode="External"/><Relationship Id="rId1157" Type="http://schemas.openxmlformats.org/officeDocument/2006/relationships/hyperlink" Target="https://pbs.twimg.com/media/DtE3W_NU0AE_wVa.jpg" TargetMode="External"/><Relationship Id="rId70" Type="http://schemas.openxmlformats.org/officeDocument/2006/relationships/hyperlink" Target="https://twitter.com/KhunNote_O3O" TargetMode="External"/><Relationship Id="rId166" Type="http://schemas.openxmlformats.org/officeDocument/2006/relationships/hyperlink" Target="https://pbs.twimg.com/media/DtyUm_PVsAAxbK2.jpg" TargetMode="External"/><Relationship Id="rId373" Type="http://schemas.openxmlformats.org/officeDocument/2006/relationships/hyperlink" Target="https://pbs.twimg.com/media/DrKbARHU4AAIHj6.jpg" TargetMode="External"/><Relationship Id="rId580" Type="http://schemas.openxmlformats.org/officeDocument/2006/relationships/hyperlink" Target="http://pic.twitter.com/r0Dt0YnZrM" TargetMode="External"/><Relationship Id="rId801" Type="http://schemas.openxmlformats.org/officeDocument/2006/relationships/hyperlink" Target="https://www.instagram.com/p/Bq12QMOgZiP/?utm_source=ig_twitter_share&amp;igshid=1mhxtsfqk16ub" TargetMode="External"/><Relationship Id="rId1017" Type="http://schemas.openxmlformats.org/officeDocument/2006/relationships/hyperlink" Target="https://www.instagram.com/p/BqxTQdZgDQJ/?utm_source=ig_twitter_share&amp;igshid=15ozgj1xn0rqd" TargetMode="External"/><Relationship Id="rId1" Type="http://schemas.openxmlformats.org/officeDocument/2006/relationships/hyperlink" Target="https://www.instagram.com/p/BrIlOHNFfBX/?utm_source=ig_twitter_share&amp;igshid=1thnhvs2d2i4h" TargetMode="External"/><Relationship Id="rId233" Type="http://schemas.openxmlformats.org/officeDocument/2006/relationships/hyperlink" Target="https://pbs.twimg.com/media/Dtuon8QU4AAH5v-.jpg" TargetMode="External"/><Relationship Id="rId440" Type="http://schemas.openxmlformats.org/officeDocument/2006/relationships/hyperlink" Target="https://twitter.com/PatSonic/status/1069977382595915776" TargetMode="External"/><Relationship Id="rId678" Type="http://schemas.openxmlformats.org/officeDocument/2006/relationships/hyperlink" Target="https://www.instagram.com/sakura_noko" TargetMode="External"/><Relationship Id="rId885" Type="http://schemas.openxmlformats.org/officeDocument/2006/relationships/hyperlink" Target="http://rasillshop.lnwshop.com/" TargetMode="External"/><Relationship Id="rId1070" Type="http://schemas.openxmlformats.org/officeDocument/2006/relationships/hyperlink" Target="https://pbs.twimg.com/media/DtKQju6VsAEz0WO.jpg" TargetMode="External"/><Relationship Id="rId28" Type="http://schemas.openxmlformats.org/officeDocument/2006/relationships/hyperlink" Target="https://www.instagram.com/p/BrIB3OMFkN7SCHwU2xsRMIHRRpbZrm1pgXKOVI0/?utm_source=ig_twitter_share&amp;igshid=1483o25ja4ouj" TargetMode="External"/><Relationship Id="rId300" Type="http://schemas.openxmlformats.org/officeDocument/2006/relationships/hyperlink" Target="https://www.instagram.com/p/BrAg3hzF4_sX8RgiUnAE8Xd3BPVce7D2fqA39Y0/?utm_source=ig_twitter_share&amp;igshid=ubf8ci7y81dm" TargetMode="External"/><Relationship Id="rId538" Type="http://schemas.openxmlformats.org/officeDocument/2006/relationships/hyperlink" Target="http://loftbangkok.com/" TargetMode="External"/><Relationship Id="rId745" Type="http://schemas.openxmlformats.org/officeDocument/2006/relationships/hyperlink" Target="http://www.youtube.com/kangsomksthestar" TargetMode="External"/><Relationship Id="rId952" Type="http://schemas.openxmlformats.org/officeDocument/2006/relationships/hyperlink" Target="http://ambulanceblog.com/" TargetMode="External"/><Relationship Id="rId1168" Type="http://schemas.openxmlformats.org/officeDocument/2006/relationships/hyperlink" Target="http://bit.ly/trueid_dl" TargetMode="External"/><Relationship Id="rId81" Type="http://schemas.openxmlformats.org/officeDocument/2006/relationships/hyperlink" Target="https://pbs.twimg.com/media/Dt3A71CU8AYhuqg.jpg" TargetMode="External"/><Relationship Id="rId177" Type="http://schemas.openxmlformats.org/officeDocument/2006/relationships/hyperlink" Target="https://pbs.twimg.com/media/Dtv9hJUU8AAHzbJ.jpg" TargetMode="External"/><Relationship Id="rId384" Type="http://schemas.openxmlformats.org/officeDocument/2006/relationships/hyperlink" Target="http://pic.twitter.com/KKW0mfXzKs" TargetMode="External"/><Relationship Id="rId591" Type="http://schemas.openxmlformats.org/officeDocument/2006/relationships/hyperlink" Target="https://www.instagram.com/p/Bq4SLCSnQhH/?utm_source=ig_twitter_share&amp;igshid=uhgm0pxb7nyz" TargetMode="External"/><Relationship Id="rId605" Type="http://schemas.openxmlformats.org/officeDocument/2006/relationships/hyperlink" Target="https://pbs.twimg.com/media/DtZNmDlU4AElB6f.jpg" TargetMode="External"/><Relationship Id="rId812" Type="http://schemas.openxmlformats.org/officeDocument/2006/relationships/hyperlink" Target="http://asiriruethai.blogspot.com/" TargetMode="External"/><Relationship Id="rId1028" Type="http://schemas.openxmlformats.org/officeDocument/2006/relationships/hyperlink" Target="https://www.instagram.com/p/BqxPv1FgubT/?utm_source=ig_twitter_share&amp;igshid=46x75lno01ny" TargetMode="External"/><Relationship Id="rId244" Type="http://schemas.openxmlformats.org/officeDocument/2006/relationships/hyperlink" Target="http://bit.ly/2QzLvWa" TargetMode="External"/><Relationship Id="rId689" Type="http://schemas.openxmlformats.org/officeDocument/2006/relationships/hyperlink" Target="http://pic.twitter.com/TVHGFzSdRZ" TargetMode="External"/><Relationship Id="rId896" Type="http://schemas.openxmlformats.org/officeDocument/2006/relationships/hyperlink" Target="https://www.instagram.com/p/Bq0_QeaH-RF/?utm_source=ig_twitter_share&amp;igshid=x0q8qv1sq73p" TargetMode="External"/><Relationship Id="rId1081" Type="http://schemas.openxmlformats.org/officeDocument/2006/relationships/hyperlink" Target="https://www.youtube.com/channel/UCODyyz-uE2GCVsgJ29HiS3A" TargetMode="External"/><Relationship Id="rId39" Type="http://schemas.openxmlformats.org/officeDocument/2006/relationships/hyperlink" Target="https://pbs.twimg.com/media/Dt4-XHDUcAAr5HV.jpg" TargetMode="External"/><Relationship Id="rId451" Type="http://schemas.openxmlformats.org/officeDocument/2006/relationships/hyperlink" Target="https://pbs.twimg.com/media/DtkwUySVYAE-2tv.jpg" TargetMode="External"/><Relationship Id="rId549" Type="http://schemas.openxmlformats.org/officeDocument/2006/relationships/hyperlink" Target="https://www.instagram.com/p/Bq6SY2eBUIM/?utm_source=ig_twitter_share&amp;igshid=pdr9ddu73cxn" TargetMode="External"/><Relationship Id="rId756" Type="http://schemas.openxmlformats.org/officeDocument/2006/relationships/hyperlink" Target="https://pbs.twimg.com/media/DtVLwgWUcAA5NRM.jpg" TargetMode="External"/><Relationship Id="rId104" Type="http://schemas.openxmlformats.org/officeDocument/2006/relationships/hyperlink" Target="https://pbs.twimg.com/media/Dt0hrb0W4AEMK69.jpg" TargetMode="External"/><Relationship Id="rId188" Type="http://schemas.openxmlformats.org/officeDocument/2006/relationships/hyperlink" Target="https://www.punpromotion.com/icon-cineconic/" TargetMode="External"/><Relationship Id="rId311" Type="http://schemas.openxmlformats.org/officeDocument/2006/relationships/hyperlink" Target="https://www.instagram.com/p/BrAdhunHADP/?utm_source=ig_twitter_share&amp;igshid=1e09hvq6wlu4z" TargetMode="External"/><Relationship Id="rId395" Type="http://schemas.openxmlformats.org/officeDocument/2006/relationships/hyperlink" Target="https://pbs.twimg.com/media/DtoxR53UwAAtB_2.jpg" TargetMode="External"/><Relationship Id="rId409" Type="http://schemas.openxmlformats.org/officeDocument/2006/relationships/hyperlink" Target="https://pbs.twimg.com/media/DtodIO4UUAEnXHw.jpg" TargetMode="External"/><Relationship Id="rId963" Type="http://schemas.openxmlformats.org/officeDocument/2006/relationships/hyperlink" Target="https://www.instagram.com/p/BqzQCIEgg6a/?utm_source=ig_twitter_share&amp;igshid=1bsk42e99upex" TargetMode="External"/><Relationship Id="rId1039" Type="http://schemas.openxmlformats.org/officeDocument/2006/relationships/hyperlink" Target="https://pbs.twimg.com/media/DtLF9chU8AIhWNY.jpg" TargetMode="External"/><Relationship Id="rId92" Type="http://schemas.openxmlformats.org/officeDocument/2006/relationships/hyperlink" Target="https://pbs.twimg.com/media/Dt1NgN8VsAACl1I.jpg" TargetMode="External"/><Relationship Id="rId616" Type="http://schemas.openxmlformats.org/officeDocument/2006/relationships/hyperlink" Target="https://m.facebook.com/home.php?_rdr" TargetMode="External"/><Relationship Id="rId823" Type="http://schemas.openxmlformats.org/officeDocument/2006/relationships/hyperlink" Target="https://pbs.twimg.com/media/DtUVGtUUwAAShY8.jpg" TargetMode="External"/><Relationship Id="rId255" Type="http://schemas.openxmlformats.org/officeDocument/2006/relationships/hyperlink" Target="http://www.facebook.com/squidmanexe" TargetMode="External"/><Relationship Id="rId462" Type="http://schemas.openxmlformats.org/officeDocument/2006/relationships/hyperlink" Target="http://www.elinachatzichronoglou.com/" TargetMode="External"/><Relationship Id="rId1092" Type="http://schemas.openxmlformats.org/officeDocument/2006/relationships/hyperlink" Target="https://www.instagram.com/p/BqwZJnIA-f8/?utm_source=ig_twitter_share&amp;igshid=105ewmfg74cua" TargetMode="External"/><Relationship Id="rId1106" Type="http://schemas.openxmlformats.org/officeDocument/2006/relationships/hyperlink" Target="https://www.instagram.com/p/BqvxTEpAcjS/?utm_source=ig_twitter_share&amp;igshid=gvfq13qnux34" TargetMode="External"/><Relationship Id="rId115" Type="http://schemas.openxmlformats.org/officeDocument/2006/relationships/hyperlink" Target="https://pbs.twimg.com/media/Dt0ahZqUUAE_B-f.jpg" TargetMode="External"/><Relationship Id="rId322" Type="http://schemas.openxmlformats.org/officeDocument/2006/relationships/hyperlink" Target="http://pic.twitter.com/dAeLgjwMJ2" TargetMode="External"/><Relationship Id="rId767" Type="http://schemas.openxmlformats.org/officeDocument/2006/relationships/hyperlink" Target="http://ambulanceblog.com/" TargetMode="External"/><Relationship Id="rId974" Type="http://schemas.openxmlformats.org/officeDocument/2006/relationships/hyperlink" Target="https://youtu.be/F5N9K_7W_Jc" TargetMode="External"/><Relationship Id="rId199" Type="http://schemas.openxmlformats.org/officeDocument/2006/relationships/hyperlink" Target="https://sea.blouinartinfo.com/news/story/3411606/louis-vuitton-unveils-a-new-store-in-iconsiam-bangkok" TargetMode="External"/><Relationship Id="rId627" Type="http://schemas.openxmlformats.org/officeDocument/2006/relationships/hyperlink" Target="http://pic.twitter.com/M79oreHF9J" TargetMode="External"/><Relationship Id="rId834" Type="http://schemas.openxmlformats.org/officeDocument/2006/relationships/hyperlink" Target="http://ambulanceblog.com/" TargetMode="External"/><Relationship Id="rId266" Type="http://schemas.openxmlformats.org/officeDocument/2006/relationships/hyperlink" Target="http://www.never-age.com/" TargetMode="External"/><Relationship Id="rId473" Type="http://schemas.openxmlformats.org/officeDocument/2006/relationships/hyperlink" Target="http://rasillshop.lnwshop.com/" TargetMode="External"/><Relationship Id="rId680" Type="http://schemas.openxmlformats.org/officeDocument/2006/relationships/hyperlink" Target="http://www.youtube.com/kangsomksthestar" TargetMode="External"/><Relationship Id="rId901" Type="http://schemas.openxmlformats.org/officeDocument/2006/relationships/hyperlink" Target="https://pbs.twimg.com/media/DtS7PaLWoAA6kj-.jpg" TargetMode="External"/><Relationship Id="rId1117" Type="http://schemas.openxmlformats.org/officeDocument/2006/relationships/hyperlink" Target="https://www.instagram.com/p/BqvvvRQgE5e/?utm_source=ig_twitter_share&amp;igshid=12fmqqxp3q2rf" TargetMode="External"/><Relationship Id="rId30" Type="http://schemas.openxmlformats.org/officeDocument/2006/relationships/hyperlink" Target="https://pbs.twimg.com/media/Dt5ESuIU8AA_1GV.jpg" TargetMode="External"/><Relationship Id="rId126" Type="http://schemas.openxmlformats.org/officeDocument/2006/relationships/hyperlink" Target="https://www.instagram.com/p/BrFi6HvFrg_/?utm_source=ig_twitter_share&amp;igshid=rl4uc4pjjieg" TargetMode="External"/><Relationship Id="rId333" Type="http://schemas.openxmlformats.org/officeDocument/2006/relationships/hyperlink" Target="http://about.me/indsm" TargetMode="External"/><Relationship Id="rId540" Type="http://schemas.openxmlformats.org/officeDocument/2006/relationships/hyperlink" Target="https://www.instagram.com/sakura_noko" TargetMode="External"/><Relationship Id="rId778" Type="http://schemas.openxmlformats.org/officeDocument/2006/relationships/hyperlink" Target="https://www.instagram.com/p/Bq19eAEgG3R/?utm_source=ig_twitter_share&amp;igshid=4nmhxjx69k5f" TargetMode="External"/><Relationship Id="rId985" Type="http://schemas.openxmlformats.org/officeDocument/2006/relationships/hyperlink" Target="https://pbs.twimg.com/media/DtOa18kXgAAIpxn.jpg" TargetMode="External"/><Relationship Id="rId638" Type="http://schemas.openxmlformats.org/officeDocument/2006/relationships/hyperlink" Target="https://www.instagram.com/sakura_noko" TargetMode="External"/><Relationship Id="rId845" Type="http://schemas.openxmlformats.org/officeDocument/2006/relationships/hyperlink" Target="http://ambulanceblog.com/" TargetMode="External"/><Relationship Id="rId1030" Type="http://schemas.openxmlformats.org/officeDocument/2006/relationships/hyperlink" Target="https://www.instagram.com/p/BqxL_1eFHzP/?utm_source=ig_twitter_share&amp;igshid=1uvwkv2b7lqdn" TargetMode="External"/><Relationship Id="rId277" Type="http://schemas.openxmlformats.org/officeDocument/2006/relationships/hyperlink" Target="https://pbs.twimg.com/media/DtslssJU8AAgqWJ.jpg" TargetMode="External"/><Relationship Id="rId400" Type="http://schemas.openxmlformats.org/officeDocument/2006/relationships/hyperlink" Target="http://www.socialhot24.com/news83979.html?d=05122018&amp;f=37839" TargetMode="External"/><Relationship Id="rId484" Type="http://schemas.openxmlformats.org/officeDocument/2006/relationships/hyperlink" Target="https://pbs.twimg.com/media/DtiusCPV4AA3Pbz.jpg" TargetMode="External"/><Relationship Id="rId705" Type="http://schemas.openxmlformats.org/officeDocument/2006/relationships/hyperlink" Target="https://www.instagram.com/p/Bq2U_WXAoRz/?utm_source=ig_twitter_share&amp;igshid=10pbdikzbvvt9" TargetMode="External"/><Relationship Id="rId1128" Type="http://schemas.openxmlformats.org/officeDocument/2006/relationships/hyperlink" Target="https://bit.ly/2S7sp6y" TargetMode="External"/><Relationship Id="rId137" Type="http://schemas.openxmlformats.org/officeDocument/2006/relationships/hyperlink" Target="http://dsin.blogspot.com/" TargetMode="External"/><Relationship Id="rId344" Type="http://schemas.openxmlformats.org/officeDocument/2006/relationships/hyperlink" Target="https://pbs.twimg.com/media/DtpZ-eyVsAAqtBQ.jpg" TargetMode="External"/><Relationship Id="rId691" Type="http://schemas.openxmlformats.org/officeDocument/2006/relationships/hyperlink" Target="https://pbs.twimg.com/media/DtWDMp-U4AATZJY.jpg" TargetMode="External"/><Relationship Id="rId789" Type="http://schemas.openxmlformats.org/officeDocument/2006/relationships/hyperlink" Target="http://ambulanceblog.com/" TargetMode="External"/><Relationship Id="rId912" Type="http://schemas.openxmlformats.org/officeDocument/2006/relationships/hyperlink" Target="http://cinf.wordpress.com/" TargetMode="External"/><Relationship Id="rId996" Type="http://schemas.openxmlformats.org/officeDocument/2006/relationships/hyperlink" Target="http://www.sentangsedtee.com/" TargetMode="External"/><Relationship Id="rId41" Type="http://schemas.openxmlformats.org/officeDocument/2006/relationships/hyperlink" Target="http://pic.twitter.com/WdwYALIm0J" TargetMode="External"/><Relationship Id="rId551" Type="http://schemas.openxmlformats.org/officeDocument/2006/relationships/hyperlink" Target="https://pbs.twimg.com/media/Dtdmw3WUwAAXxr8.jpg" TargetMode="External"/><Relationship Id="rId649" Type="http://schemas.openxmlformats.org/officeDocument/2006/relationships/hyperlink" Target="https://www.facebook.com/firstty788" TargetMode="External"/><Relationship Id="rId856" Type="http://schemas.openxmlformats.org/officeDocument/2006/relationships/hyperlink" Target="https://pbs.twimg.com/media/DtT8HFbUwAAl7Gh.jpg" TargetMode="External"/><Relationship Id="rId190" Type="http://schemas.openxmlformats.org/officeDocument/2006/relationships/hyperlink" Target="https://www.punpromotion.com/" TargetMode="External"/><Relationship Id="rId204" Type="http://schemas.openxmlformats.org/officeDocument/2006/relationships/hyperlink" Target="http://www.instagram.com/doctorart" TargetMode="External"/><Relationship Id="rId288" Type="http://schemas.openxmlformats.org/officeDocument/2006/relationships/hyperlink" Target="https://pbs.twimg.com/media/Dtqao7oU4AAw6TT.jpg" TargetMode="External"/><Relationship Id="rId411" Type="http://schemas.openxmlformats.org/officeDocument/2006/relationships/hyperlink" Target="https://pbs.twimg.com/media/DtoZiMQU8AEJkKq.jpg" TargetMode="External"/><Relationship Id="rId509" Type="http://schemas.openxmlformats.org/officeDocument/2006/relationships/hyperlink" Target="http://www.facebook.com/alankuyy" TargetMode="External"/><Relationship Id="rId1041" Type="http://schemas.openxmlformats.org/officeDocument/2006/relationships/hyperlink" Target="https://www.youtube.com/channel/UCODyyz-uE2GCVsgJ29HiS3A" TargetMode="External"/><Relationship Id="rId1139" Type="http://schemas.openxmlformats.org/officeDocument/2006/relationships/hyperlink" Target="https://naponghofficial.com/" TargetMode="External"/><Relationship Id="rId495" Type="http://schemas.openxmlformats.org/officeDocument/2006/relationships/hyperlink" Target="https://pbs.twimg.com/media/DtiJV0IUUAEo4BE.jpg" TargetMode="External"/><Relationship Id="rId716" Type="http://schemas.openxmlformats.org/officeDocument/2006/relationships/hyperlink" Target="https://www.instagram.com/kangsom_pantip/" TargetMode="External"/><Relationship Id="rId923" Type="http://schemas.openxmlformats.org/officeDocument/2006/relationships/hyperlink" Target="https://pbs.twimg.com/media/DtQvjmKVYAAEXXm.jpg" TargetMode="External"/><Relationship Id="rId52" Type="http://schemas.openxmlformats.org/officeDocument/2006/relationships/hyperlink" Target="https://pbs.twimg.com/media/Dt4M5T9U0AUinhF.jpg" TargetMode="External"/><Relationship Id="rId148" Type="http://schemas.openxmlformats.org/officeDocument/2006/relationships/hyperlink" Target="http://frankiegrey.strikingly.com/" TargetMode="External"/><Relationship Id="rId355" Type="http://schemas.openxmlformats.org/officeDocument/2006/relationships/hyperlink" Target="https://www.facebook.com/bangkoksanookdeehostel/" TargetMode="External"/><Relationship Id="rId562" Type="http://schemas.openxmlformats.org/officeDocument/2006/relationships/hyperlink" Target="https://pbs.twimg.com/media/DtdNvQlU8AABw6u.jpg" TargetMode="External"/><Relationship Id="rId215" Type="http://schemas.openxmlformats.org/officeDocument/2006/relationships/hyperlink" Target="https://sea.blouinartinfo.com/news/story/3411606/louis-vuitton-unveils-a-new-store-in-iconsiam-bangkok" TargetMode="External"/><Relationship Id="rId422" Type="http://schemas.openxmlformats.org/officeDocument/2006/relationships/hyperlink" Target="http://www.maganetthailand.com/" TargetMode="External"/><Relationship Id="rId867" Type="http://schemas.openxmlformats.org/officeDocument/2006/relationships/hyperlink" Target="https://pbs.twimg.com/media/DtTpMSvVsAEVjsi.jpg" TargetMode="External"/><Relationship Id="rId1052" Type="http://schemas.openxmlformats.org/officeDocument/2006/relationships/hyperlink" Target="http://pic.twitter.com/buKuVeJnRu" TargetMode="External"/><Relationship Id="rId299" Type="http://schemas.openxmlformats.org/officeDocument/2006/relationships/hyperlink" Target="http://thaiandroidphone.com/?8244" TargetMode="External"/><Relationship Id="rId727" Type="http://schemas.openxmlformats.org/officeDocument/2006/relationships/hyperlink" Target="https://pbs.twimg.com/media/DtVjBz0UwAAaBts.jpg" TargetMode="External"/><Relationship Id="rId934" Type="http://schemas.openxmlformats.org/officeDocument/2006/relationships/hyperlink" Target="http://facebook.com/pad.tephaval" TargetMode="External"/><Relationship Id="rId63" Type="http://schemas.openxmlformats.org/officeDocument/2006/relationships/hyperlink" Target="https://pbs.twimg.com/media/Dt3-O_FV4AMZksY.jpg" TargetMode="External"/><Relationship Id="rId159" Type="http://schemas.openxmlformats.org/officeDocument/2006/relationships/hyperlink" Target="https://www.instagram.com/p/BrE72vZn1OI/?utm_source=ig_twitter_share&amp;igshid=1f2pwziegu3sh" TargetMode="External"/><Relationship Id="rId366" Type="http://schemas.openxmlformats.org/officeDocument/2006/relationships/hyperlink" Target="http://www.facebook.com/thanabank" TargetMode="External"/><Relationship Id="rId573" Type="http://schemas.openxmlformats.org/officeDocument/2006/relationships/hyperlink" Target="https://pbs.twimg.com/media/DtazABTUwAAg6tg.jpg" TargetMode="External"/><Relationship Id="rId780" Type="http://schemas.openxmlformats.org/officeDocument/2006/relationships/hyperlink" Target="https://www.instagram.com/p/Bq19WXDgdme/?utm_source=ig_twitter_share&amp;igshid=yvdziol0wfy8" TargetMode="External"/><Relationship Id="rId226" Type="http://schemas.openxmlformats.org/officeDocument/2006/relationships/hyperlink" Target="http://www.facebook.com/squidmanexe" TargetMode="External"/><Relationship Id="rId433" Type="http://schemas.openxmlformats.org/officeDocument/2006/relationships/hyperlink" Target="http://pic.twitter.com/uSp1lTLKyo" TargetMode="External"/><Relationship Id="rId878" Type="http://schemas.openxmlformats.org/officeDocument/2006/relationships/hyperlink" Target="https://pbs.twimg.com/media/DtTYj2gVYAE5lCf.jpg" TargetMode="External"/><Relationship Id="rId1063" Type="http://schemas.openxmlformats.org/officeDocument/2006/relationships/hyperlink" Target="https://www.youtube.com/channel/UCD0r4X0wROuN8_XJhUwUXeg" TargetMode="External"/><Relationship Id="rId640" Type="http://schemas.openxmlformats.org/officeDocument/2006/relationships/hyperlink" Target="https://www.instagram.com/sakura_noko" TargetMode="External"/><Relationship Id="rId738" Type="http://schemas.openxmlformats.org/officeDocument/2006/relationships/hyperlink" Target="https://www.instagram.com/p/Bq2MGXmAyGx/?utm_source=ig_twitter_share&amp;igshid=1kiv76b7i8gcn" TargetMode="External"/><Relationship Id="rId945" Type="http://schemas.openxmlformats.org/officeDocument/2006/relationships/hyperlink" Target="https://pbs.twimg.com/media/DtPzh8YU8AApQvX.jpg" TargetMode="External"/><Relationship Id="rId74" Type="http://schemas.openxmlformats.org/officeDocument/2006/relationships/hyperlink" Target="https://pbs.twimg.com/media/Dt3NP95VYAAh3Eq.jpg" TargetMode="External"/><Relationship Id="rId377" Type="http://schemas.openxmlformats.org/officeDocument/2006/relationships/hyperlink" Target="https://pbs.twimg.com/media/DtpCkXxUwAAUBol.jpg" TargetMode="External"/><Relationship Id="rId500" Type="http://schemas.openxmlformats.org/officeDocument/2006/relationships/hyperlink" Target="https://www.instagram.com/p/Bq7k4lvFYuB/?utm_source=ig_twitter_share&amp;igshid=6qrwiz5sl74w" TargetMode="External"/><Relationship Id="rId584" Type="http://schemas.openxmlformats.org/officeDocument/2006/relationships/hyperlink" Target="https://www.instagram.com/p/Bq4ZPgAHNGSgEd-ibcFGiSgi5xgwWr6NoxH21o0/?utm_source=ig_twitter_share&amp;igshid=168euusqi1vip" TargetMode="External"/><Relationship Id="rId805" Type="http://schemas.openxmlformats.org/officeDocument/2006/relationships/hyperlink" Target="https://www.instagram.com/p/Bq11235gunI/?utm_source=ig_twitter_share&amp;igshid=p1yf3mbmej75" TargetMode="External"/><Relationship Id="rId1130" Type="http://schemas.openxmlformats.org/officeDocument/2006/relationships/hyperlink" Target="https://bit.ly/2S7sp6y" TargetMode="External"/><Relationship Id="rId5" Type="http://schemas.openxmlformats.org/officeDocument/2006/relationships/hyperlink" Target="https://pbs.twimg.com/media/Dt6GwIgVsAEhK5Z.jpg" TargetMode="External"/><Relationship Id="rId237" Type="http://schemas.openxmlformats.org/officeDocument/2006/relationships/hyperlink" Target="https://pbs.twimg.com/media/DtumxCAUwAA08Gp.jpg" TargetMode="External"/><Relationship Id="rId791" Type="http://schemas.openxmlformats.org/officeDocument/2006/relationships/hyperlink" Target="https://www.instagram.com/p/Bq153tIg445Xh5GQWse_n5MubMzYNIQjHxMotI0/?utm_source=ig_twitter_share&amp;igshid=1ro8vw5z5meof" TargetMode="External"/><Relationship Id="rId889" Type="http://schemas.openxmlformats.org/officeDocument/2006/relationships/hyperlink" Target="http://bie-fanclub.com/" TargetMode="External"/><Relationship Id="rId1074" Type="http://schemas.openxmlformats.org/officeDocument/2006/relationships/hyperlink" Target="https://www.instagram.com/p/BivqE9zFS0o/" TargetMode="External"/><Relationship Id="rId444" Type="http://schemas.openxmlformats.org/officeDocument/2006/relationships/hyperlink" Target="https://www.facebook.com/chocchonn/" TargetMode="External"/><Relationship Id="rId651" Type="http://schemas.openxmlformats.org/officeDocument/2006/relationships/hyperlink" Target="https://www.facebook.com/cocoachannelpage/" TargetMode="External"/><Relationship Id="rId749" Type="http://schemas.openxmlformats.org/officeDocument/2006/relationships/hyperlink" Target="https://www.instagram.com/kangsom_pantip/" TargetMode="External"/><Relationship Id="rId290" Type="http://schemas.openxmlformats.org/officeDocument/2006/relationships/hyperlink" Target="https://pbs.twimg.com/media/DtqZV-MUwAEFXwb.jpg" TargetMode="External"/><Relationship Id="rId304" Type="http://schemas.openxmlformats.org/officeDocument/2006/relationships/hyperlink" Target="https://twitter.com/minoyahh/status/1069986508407361536" TargetMode="External"/><Relationship Id="rId388" Type="http://schemas.openxmlformats.org/officeDocument/2006/relationships/hyperlink" Target="https://www.youtube.com/user/earnsica" TargetMode="External"/><Relationship Id="rId511" Type="http://schemas.openxmlformats.org/officeDocument/2006/relationships/hyperlink" Target="https://pbs.twimg.com/media/DtfgV1tVsAESKVe.jpg" TargetMode="External"/><Relationship Id="rId609" Type="http://schemas.openxmlformats.org/officeDocument/2006/relationships/hyperlink" Target="https://youtu.be/Qt-dDa1hXgU" TargetMode="External"/><Relationship Id="rId956" Type="http://schemas.openxmlformats.org/officeDocument/2006/relationships/hyperlink" Target="http://ambulanceblog.com/" TargetMode="External"/><Relationship Id="rId1141" Type="http://schemas.openxmlformats.org/officeDocument/2006/relationships/hyperlink" Target="https://pbs.twimg.com/media/DtGOuAMVAAEj6TQ.jpg" TargetMode="External"/><Relationship Id="rId85" Type="http://schemas.openxmlformats.org/officeDocument/2006/relationships/hyperlink" Target="https://pbs.twimg.com/media/Dt1xHpoU0AA4WJl.jpg" TargetMode="External"/><Relationship Id="rId150" Type="http://schemas.openxmlformats.org/officeDocument/2006/relationships/hyperlink" Target="https://www.instagram.com/neale64/" TargetMode="External"/><Relationship Id="rId595" Type="http://schemas.openxmlformats.org/officeDocument/2006/relationships/hyperlink" Target="https://youtu.be/9gWMbnNcibw" TargetMode="External"/><Relationship Id="rId816" Type="http://schemas.openxmlformats.org/officeDocument/2006/relationships/hyperlink" Target="http://pic.twitter.com/IlW3jQsdnl" TargetMode="External"/><Relationship Id="rId1001" Type="http://schemas.openxmlformats.org/officeDocument/2006/relationships/hyperlink" Target="http://pantip.com/club/68" TargetMode="External"/><Relationship Id="rId248" Type="http://schemas.openxmlformats.org/officeDocument/2006/relationships/hyperlink" Target="http://sea.blouinartinfo.com/" TargetMode="External"/><Relationship Id="rId455" Type="http://schemas.openxmlformats.org/officeDocument/2006/relationships/hyperlink" Target="https://pbs.twimg.com/media/Dtkvb9yUUAUOhKX.jpg" TargetMode="External"/><Relationship Id="rId662" Type="http://schemas.openxmlformats.org/officeDocument/2006/relationships/hyperlink" Target="http://ambulanceblog.com/" TargetMode="External"/><Relationship Id="rId1085" Type="http://schemas.openxmlformats.org/officeDocument/2006/relationships/hyperlink" Target="http://pic.twitter.com/VRYAze1GDp" TargetMode="External"/><Relationship Id="rId12" Type="http://schemas.openxmlformats.org/officeDocument/2006/relationships/hyperlink" Target="http://pic.twitter.com/pe2RFn16Wy" TargetMode="External"/><Relationship Id="rId108" Type="http://schemas.openxmlformats.org/officeDocument/2006/relationships/hyperlink" Target="https://pbs.twimg.com/media/Dt0gZCSV4AAKpba.jpg" TargetMode="External"/><Relationship Id="rId315" Type="http://schemas.openxmlformats.org/officeDocument/2006/relationships/hyperlink" Target="https://pbs.twimg.com/media/Dtp5hNVVAAABdwL.jpg" TargetMode="External"/><Relationship Id="rId522" Type="http://schemas.openxmlformats.org/officeDocument/2006/relationships/hyperlink" Target="https://pbs.twimg.com/media/Dte-XCoU4AARBtX.jpg" TargetMode="External"/><Relationship Id="rId967" Type="http://schemas.openxmlformats.org/officeDocument/2006/relationships/hyperlink" Target="https://www.instagram.com/p/BqzPUoHn-j0/?utm_source=ig_twitter_share&amp;igshid=4xvxwzaqmkyo" TargetMode="External"/><Relationship Id="rId1152" Type="http://schemas.openxmlformats.org/officeDocument/2006/relationships/hyperlink" Target="https://pbs.twimg.com/media/DtFdSMPV4AQMyyK.jpg" TargetMode="External"/><Relationship Id="rId96" Type="http://schemas.openxmlformats.org/officeDocument/2006/relationships/hyperlink" Target="https://pbs.twimg.com/media/Dt0sVuOVsAATlpo.jpg" TargetMode="External"/><Relationship Id="rId161" Type="http://schemas.openxmlformats.org/officeDocument/2006/relationships/hyperlink" Target="https://pbs.twimg.com/media/Dty4SroUwAEdIyC.jpg" TargetMode="External"/><Relationship Id="rId399" Type="http://schemas.openxmlformats.org/officeDocument/2006/relationships/hyperlink" Target="https://pbs.twimg.com/media/Dtoos1BVsAEOtbO.jpg" TargetMode="External"/><Relationship Id="rId827" Type="http://schemas.openxmlformats.org/officeDocument/2006/relationships/hyperlink" Target="https://www.instagram.com/p/Bq1hZ3ag1Ny/?utm_source=ig_twitter_share&amp;igshid=z1hswp4dt4en" TargetMode="External"/><Relationship Id="rId1012" Type="http://schemas.openxmlformats.org/officeDocument/2006/relationships/hyperlink" Target="https://pbs.twimg.com/media/DtLzupwU8AEvGVM.jpg" TargetMode="External"/><Relationship Id="rId259" Type="http://schemas.openxmlformats.org/officeDocument/2006/relationships/hyperlink" Target="http://www.facebook.com/squidmanexe" TargetMode="External"/><Relationship Id="rId466" Type="http://schemas.openxmlformats.org/officeDocument/2006/relationships/hyperlink" Target="http://bit.ly/2E1Tepk" TargetMode="External"/><Relationship Id="rId673" Type="http://schemas.openxmlformats.org/officeDocument/2006/relationships/hyperlink" Target="https://youtu.be/q6YvuaL5enQ" TargetMode="External"/><Relationship Id="rId880" Type="http://schemas.openxmlformats.org/officeDocument/2006/relationships/hyperlink" Target="https://pbs.twimg.com/media/DtTYghPXQAApTDC.jpg" TargetMode="External"/><Relationship Id="rId1096" Type="http://schemas.openxmlformats.org/officeDocument/2006/relationships/hyperlink" Target="https://pbs.twimg.com/media/DtJvBi1VAAAyNUC.jpg" TargetMode="External"/><Relationship Id="rId23" Type="http://schemas.openxmlformats.org/officeDocument/2006/relationships/hyperlink" Target="https://pbs.twimg.com/media/Dt5PI9lVYAA8jCC.jpg" TargetMode="External"/><Relationship Id="rId119" Type="http://schemas.openxmlformats.org/officeDocument/2006/relationships/hyperlink" Target="https://pbs.twimg.com/media/Dt0Sn1lUcAIFRdd.jpg" TargetMode="External"/><Relationship Id="rId326" Type="http://schemas.openxmlformats.org/officeDocument/2006/relationships/hyperlink" Target="https://www.facebook.com/comet260us" TargetMode="External"/><Relationship Id="rId533" Type="http://schemas.openxmlformats.org/officeDocument/2006/relationships/hyperlink" Target="https://www.instagram.com/sakura_noko" TargetMode="External"/><Relationship Id="rId978" Type="http://schemas.openxmlformats.org/officeDocument/2006/relationships/hyperlink" Target="https://youtu.be/F5N9K_7W_Jc" TargetMode="External"/><Relationship Id="rId1163" Type="http://schemas.openxmlformats.org/officeDocument/2006/relationships/hyperlink" Target="http://www.nationtv.tv/main/content/378672808/?qz=" TargetMode="External"/><Relationship Id="rId740" Type="http://schemas.openxmlformats.org/officeDocument/2006/relationships/hyperlink" Target="https://www.instagram.com/p/Bq2L7xQAmJl/?utm_source=ig_twitter_share&amp;igshid=1u3h02szvivis" TargetMode="External"/><Relationship Id="rId838" Type="http://schemas.openxmlformats.org/officeDocument/2006/relationships/hyperlink" Target="https://www.instagram.com/p/Bq1fST7g_Ft/?utm_source=ig_twitter_share&amp;igshid=1jh4hfnuulkvo" TargetMode="External"/><Relationship Id="rId1023" Type="http://schemas.openxmlformats.org/officeDocument/2006/relationships/hyperlink" Target="https://www.instagram.com/p/BqxR138gbZF/?utm_source=ig_twitter_share&amp;igshid=1aev5b4kpae5w" TargetMode="External"/><Relationship Id="rId172" Type="http://schemas.openxmlformats.org/officeDocument/2006/relationships/hyperlink" Target="http://pic.twitter.com/eGzWLrqYOy" TargetMode="External"/><Relationship Id="rId477" Type="http://schemas.openxmlformats.org/officeDocument/2006/relationships/hyperlink" Target="https://pbs.twimg.com/media/DtjWF1uVYAEL7f-.jpg" TargetMode="External"/><Relationship Id="rId600" Type="http://schemas.openxmlformats.org/officeDocument/2006/relationships/hyperlink" Target="https://pbs.twimg.com/media/DtZSj2FU0AAkec5.jpg" TargetMode="External"/><Relationship Id="rId684" Type="http://schemas.openxmlformats.org/officeDocument/2006/relationships/hyperlink" Target="https://www.instagram.com/kangsom_pantip/" TargetMode="External"/><Relationship Id="rId337" Type="http://schemas.openxmlformats.org/officeDocument/2006/relationships/hyperlink" Target="https://www.instagram.com/p/BrAPqMuhp-KtXGncmMl7j_pOl95gjKK_2dcFu00/?utm_source=ig_twitter_share&amp;igshid=1ccni0yhy3zqv" TargetMode="External"/><Relationship Id="rId891" Type="http://schemas.openxmlformats.org/officeDocument/2006/relationships/hyperlink" Target="http://www.newsplus.co.th/" TargetMode="External"/><Relationship Id="rId905" Type="http://schemas.openxmlformats.org/officeDocument/2006/relationships/hyperlink" Target="http://pic.twitter.com/PJMOKt2Dfi" TargetMode="External"/><Relationship Id="rId989" Type="http://schemas.openxmlformats.org/officeDocument/2006/relationships/hyperlink" Target="http://women.trueid.net/" TargetMode="External"/><Relationship Id="rId34" Type="http://schemas.openxmlformats.org/officeDocument/2006/relationships/hyperlink" Target="http://www.asistenliburan.com/" TargetMode="External"/><Relationship Id="rId544" Type="http://schemas.openxmlformats.org/officeDocument/2006/relationships/hyperlink" Target="http://pic.twitter.com/m6sYGRl7bm" TargetMode="External"/><Relationship Id="rId751" Type="http://schemas.openxmlformats.org/officeDocument/2006/relationships/hyperlink" Target="https://www.instagram.com/kangsom_pantip/" TargetMode="External"/><Relationship Id="rId849" Type="http://schemas.openxmlformats.org/officeDocument/2006/relationships/hyperlink" Target="http://ambulanceblog.com/" TargetMode="External"/><Relationship Id="rId183" Type="http://schemas.openxmlformats.org/officeDocument/2006/relationships/hyperlink" Target="http://enme.blouinartinfo.com/" TargetMode="External"/><Relationship Id="rId390" Type="http://schemas.openxmlformats.org/officeDocument/2006/relationships/hyperlink" Target="https://twitter.com/Shakugans" TargetMode="External"/><Relationship Id="rId404" Type="http://schemas.openxmlformats.org/officeDocument/2006/relationships/hyperlink" Target="https://twitter.com/jb_leaderz/status/1069474879248859136" TargetMode="External"/><Relationship Id="rId611" Type="http://schemas.openxmlformats.org/officeDocument/2006/relationships/hyperlink" Target="https://pbs.twimg.com/media/DtZAzgUUUAAm9I1.jpg" TargetMode="External"/><Relationship Id="rId1034" Type="http://schemas.openxmlformats.org/officeDocument/2006/relationships/hyperlink" Target="http://rasillshop.lnwshop.com/" TargetMode="External"/><Relationship Id="rId250" Type="http://schemas.openxmlformats.org/officeDocument/2006/relationships/hyperlink" Target="https://www.facebook.com/S1AMB0YZ/" TargetMode="External"/><Relationship Id="rId488" Type="http://schemas.openxmlformats.org/officeDocument/2006/relationships/hyperlink" Target="https://pbs.twimg.com/media/DtigwLzVAAAYDJm.jpg" TargetMode="External"/><Relationship Id="rId695" Type="http://schemas.openxmlformats.org/officeDocument/2006/relationships/hyperlink" Target="https://pbs.twimg.com/media/DtV-37AUwAArJLl.jpg" TargetMode="External"/><Relationship Id="rId709" Type="http://schemas.openxmlformats.org/officeDocument/2006/relationships/hyperlink" Target="https://www.instagram.com/p/Bq2UkRbAu3h/?utm_source=ig_twitter_share&amp;igshid=snv51zxhg8ss" TargetMode="External"/><Relationship Id="rId916" Type="http://schemas.openxmlformats.org/officeDocument/2006/relationships/hyperlink" Target="http://bie-fanclub.com/" TargetMode="External"/><Relationship Id="rId1101" Type="http://schemas.openxmlformats.org/officeDocument/2006/relationships/hyperlink" Target="https://twitter.com/stompeck/status/1067689335074390017" TargetMode="External"/><Relationship Id="rId45" Type="http://schemas.openxmlformats.org/officeDocument/2006/relationships/hyperlink" Target="https://pbs.twimg.com/media/Dt4kISZU4AAgbrW.jpg" TargetMode="External"/><Relationship Id="rId110" Type="http://schemas.openxmlformats.org/officeDocument/2006/relationships/hyperlink" Target="https://twitter.com/KhunNote_O3O" TargetMode="External"/><Relationship Id="rId348" Type="http://schemas.openxmlformats.org/officeDocument/2006/relationships/hyperlink" Target="https://www.youtube.com/channel/UC0X1JPrMFCtH3PKSv1dq6Kw" TargetMode="External"/><Relationship Id="rId555" Type="http://schemas.openxmlformats.org/officeDocument/2006/relationships/hyperlink" Target="https://www.fiditour.com/" TargetMode="External"/><Relationship Id="rId762" Type="http://schemas.openxmlformats.org/officeDocument/2006/relationships/hyperlink" Target="http://www.facebook.com/miniwave" TargetMode="External"/><Relationship Id="rId194" Type="http://schemas.openxmlformats.org/officeDocument/2006/relationships/hyperlink" Target="https://pbs.twimg.com/media/DtvW5FNU0AMz2U-.jpg" TargetMode="External"/><Relationship Id="rId208" Type="http://schemas.openxmlformats.org/officeDocument/2006/relationships/hyperlink" Target="https://pbs.twimg.com/media/DtvIh1EU4AAlgIf.jpg" TargetMode="External"/><Relationship Id="rId415" Type="http://schemas.openxmlformats.org/officeDocument/2006/relationships/hyperlink" Target="http://www.prachachat.net/" TargetMode="External"/><Relationship Id="rId622" Type="http://schemas.openxmlformats.org/officeDocument/2006/relationships/hyperlink" Target="https://m.facebook.com/home.php?_rdr" TargetMode="External"/><Relationship Id="rId1045" Type="http://schemas.openxmlformats.org/officeDocument/2006/relationships/hyperlink" Target="https://pbs.twimg.com/media/DtK5d4RUwAEAP2D.jpg" TargetMode="External"/><Relationship Id="rId261" Type="http://schemas.openxmlformats.org/officeDocument/2006/relationships/hyperlink" Target="https://pbs.twimg.com/media/Dttf7CPUcAAtDer.jpg" TargetMode="External"/><Relationship Id="rId499" Type="http://schemas.openxmlformats.org/officeDocument/2006/relationships/hyperlink" Target="http://www.facebook.com/alankuyy" TargetMode="External"/><Relationship Id="rId927" Type="http://schemas.openxmlformats.org/officeDocument/2006/relationships/hyperlink" Target="http://www.instagram.com/peony.jk" TargetMode="External"/><Relationship Id="rId1112" Type="http://schemas.openxmlformats.org/officeDocument/2006/relationships/hyperlink" Target="http://ambulanceblog.com/" TargetMode="External"/><Relationship Id="rId56" Type="http://schemas.openxmlformats.org/officeDocument/2006/relationships/hyperlink" Target="http://pic.twitter.com/L0jqpLrSaN" TargetMode="External"/><Relationship Id="rId359" Type="http://schemas.openxmlformats.org/officeDocument/2006/relationships/hyperlink" Target="https://pbs.twimg.com/media/DtpMErtU4AAel-d.jpg" TargetMode="External"/><Relationship Id="rId566" Type="http://schemas.openxmlformats.org/officeDocument/2006/relationships/hyperlink" Target="https://www.instagram.com/p/Bq5EVXfFceD/?utm_source=ig_twitter_share&amp;igshid=1gtpw9dwwj8ov" TargetMode="External"/><Relationship Id="rId773" Type="http://schemas.openxmlformats.org/officeDocument/2006/relationships/hyperlink" Target="https://pbs.twimg.com/media/DtVCPbEU4AAeh8V.jpg" TargetMode="External"/><Relationship Id="rId121" Type="http://schemas.openxmlformats.org/officeDocument/2006/relationships/hyperlink" Target="https://pbs.twimg.com/media/Dt0RxSwVsAAnKdd.jpg" TargetMode="External"/><Relationship Id="rId219" Type="http://schemas.openxmlformats.org/officeDocument/2006/relationships/hyperlink" Target="https://pbs.twimg.com/media/DtvDAVMU0AAkol9.jpg" TargetMode="External"/><Relationship Id="rId426" Type="http://schemas.openxmlformats.org/officeDocument/2006/relationships/hyperlink" Target="http://www.majorcineplex.com/" TargetMode="External"/><Relationship Id="rId633" Type="http://schemas.openxmlformats.org/officeDocument/2006/relationships/hyperlink" Target="https://www.instagram.com/p/Bq35eQNF0kwUCzaNPH3UHHPLaLJZbHrXitQ93Q0/?utm_source=ig_twitter_share&amp;igshid=bkc5mcwrb4g1" TargetMode="External"/><Relationship Id="rId980" Type="http://schemas.openxmlformats.org/officeDocument/2006/relationships/hyperlink" Target="https://www.instagram.com/gunareejaidee/p/BqzHGrphB8A/?utm_source=ig_twitter_share&amp;igshid=18tkq5ns0aqu4" TargetMode="External"/><Relationship Id="rId1056" Type="http://schemas.openxmlformats.org/officeDocument/2006/relationships/hyperlink" Target="https://pbs.twimg.com/media/DtKhzDiVYAAXG6_.jpg" TargetMode="External"/><Relationship Id="rId840" Type="http://schemas.openxmlformats.org/officeDocument/2006/relationships/hyperlink" Target="https://www.instagram.com/p/Bq1fEW-g72X/?utm_source=ig_twitter_share&amp;igshid=1klvd5buv25il" TargetMode="External"/><Relationship Id="rId938" Type="http://schemas.openxmlformats.org/officeDocument/2006/relationships/hyperlink" Target="http://www.nationtv.tv/main/columnist/20/" TargetMode="External"/><Relationship Id="rId67" Type="http://schemas.openxmlformats.org/officeDocument/2006/relationships/hyperlink" Target="https://pbs.twimg.com/media/Dt3os3vV4AAAQRz.jpg" TargetMode="External"/><Relationship Id="rId272" Type="http://schemas.openxmlformats.org/officeDocument/2006/relationships/hyperlink" Target="https://pbs.twimg.com/media/Dts71Z7VAAAO5nZ.jpg" TargetMode="External"/><Relationship Id="rId577" Type="http://schemas.openxmlformats.org/officeDocument/2006/relationships/hyperlink" Target="http://www.painaidii.com/" TargetMode="External"/><Relationship Id="rId700" Type="http://schemas.openxmlformats.org/officeDocument/2006/relationships/hyperlink" Target="https://www.instagram.com/p/Bq2Mg8IFW-L/" TargetMode="External"/><Relationship Id="rId1123" Type="http://schemas.openxmlformats.org/officeDocument/2006/relationships/hyperlink" Target="https://www.instagram.com/p/Bqvu_g9gl56/?utm_source=ig_twitter_share&amp;igshid=1sb0t0x68kcaj" TargetMode="External"/><Relationship Id="rId132" Type="http://schemas.openxmlformats.org/officeDocument/2006/relationships/hyperlink" Target="https://pbs.twimg.com/media/Dt0GUvlU0AEl4yR.jpg" TargetMode="External"/><Relationship Id="rId784" Type="http://schemas.openxmlformats.org/officeDocument/2006/relationships/hyperlink" Target="https://www.instagram.com/p/Bq18y_wgpnT/?utm_source=ig_twitter_share&amp;igshid=859mvzpwzfq3" TargetMode="External"/><Relationship Id="rId991" Type="http://schemas.openxmlformats.org/officeDocument/2006/relationships/hyperlink" Target="https://pbs.twimg.com/media/DtOET4_UwAMw8Mx.jpg" TargetMode="External"/><Relationship Id="rId1067" Type="http://schemas.openxmlformats.org/officeDocument/2006/relationships/hyperlink" Target="http://bit.ly/2P87G0x" TargetMode="External"/><Relationship Id="rId437" Type="http://schemas.openxmlformats.org/officeDocument/2006/relationships/hyperlink" Target="https://pbs.twimg.com/media/DtmqbVTUwAAAgi-.jpg" TargetMode="External"/><Relationship Id="rId644" Type="http://schemas.openxmlformats.org/officeDocument/2006/relationships/hyperlink" Target="https://www.instagram.com/sakura_noko" TargetMode="External"/><Relationship Id="rId851" Type="http://schemas.openxmlformats.org/officeDocument/2006/relationships/hyperlink" Target="http://ambulanceblog.com/" TargetMode="External"/><Relationship Id="rId283" Type="http://schemas.openxmlformats.org/officeDocument/2006/relationships/hyperlink" Target="http://pigwidgeon.exteen.com/" TargetMode="External"/><Relationship Id="rId490" Type="http://schemas.openxmlformats.org/officeDocument/2006/relationships/hyperlink" Target="https://pbs.twimg.com/media/DtieUc9U4AAgue5.jpg" TargetMode="External"/><Relationship Id="rId504" Type="http://schemas.openxmlformats.org/officeDocument/2006/relationships/hyperlink" Target="https://pbs.twimg.com/media/Dtf2kr4V4AEdgBG.jpg" TargetMode="External"/><Relationship Id="rId711" Type="http://schemas.openxmlformats.org/officeDocument/2006/relationships/hyperlink" Target="https://www.instagram.com/p/Bq2UVBzF6W_/?utm_source=ig_twitter_share&amp;igshid=1tzk6he4djr3" TargetMode="External"/><Relationship Id="rId949" Type="http://schemas.openxmlformats.org/officeDocument/2006/relationships/hyperlink" Target="https://www.instagram.com/p/BqzSlL8gO7r/?utm_source=ig_twitter_share&amp;igshid=u9ehxg5cwnpc" TargetMode="External"/><Relationship Id="rId1134" Type="http://schemas.openxmlformats.org/officeDocument/2006/relationships/hyperlink" Target="https://pbs.twimg.com/media/DtGauP1UcAENO3s.jpg" TargetMode="External"/><Relationship Id="rId78" Type="http://schemas.openxmlformats.org/officeDocument/2006/relationships/hyperlink" Target="https://www.facebook.com/songforkaimook/" TargetMode="External"/><Relationship Id="rId143" Type="http://schemas.openxmlformats.org/officeDocument/2006/relationships/hyperlink" Target="https://www.facebook.com/maxtul2almasgemeas/" TargetMode="External"/><Relationship Id="rId350" Type="http://schemas.openxmlformats.org/officeDocument/2006/relationships/hyperlink" Target="https://pbs.twimg.com/media/DtpX4fVUwAAO36c.jpg" TargetMode="External"/><Relationship Id="rId588" Type="http://schemas.openxmlformats.org/officeDocument/2006/relationships/hyperlink" Target="http://www.facebook.com/squidmanexe" TargetMode="External"/><Relationship Id="rId795" Type="http://schemas.openxmlformats.org/officeDocument/2006/relationships/hyperlink" Target="http://pic.twitter.com/Cifxen2Z90" TargetMode="External"/><Relationship Id="rId809" Type="http://schemas.openxmlformats.org/officeDocument/2006/relationships/hyperlink" Target="https://www.instagram.com/p/Bq11VBfA7Be/?utm_source=ig_twitter_share&amp;igshid=zuuogk1zsyav" TargetMode="External"/><Relationship Id="rId9" Type="http://schemas.openxmlformats.org/officeDocument/2006/relationships/hyperlink" Target="http://www.facebook.com/palin289" TargetMode="External"/><Relationship Id="rId210" Type="http://schemas.openxmlformats.org/officeDocument/2006/relationships/hyperlink" Target="https://pbs.twimg.com/media/DtvF8BmUUAA_wCG.jpg" TargetMode="External"/><Relationship Id="rId448" Type="http://schemas.openxmlformats.org/officeDocument/2006/relationships/hyperlink" Target="https://www.instagram.com/p/Bq93MvCHKE9/?utm_source=ig_twitter_share&amp;igshid=1o6o14q4rkmu8" TargetMode="External"/><Relationship Id="rId655" Type="http://schemas.openxmlformats.org/officeDocument/2006/relationships/hyperlink" Target="https://www.instagram.com/p/Bq3uqQ4ALRWEGWfx99irgMZNE4e7LBu0wjOebE0/?utm_source=ig_twitter_share&amp;igshid=1lujdk0ubyqpq" TargetMode="External"/><Relationship Id="rId862" Type="http://schemas.openxmlformats.org/officeDocument/2006/relationships/hyperlink" Target="https://www.instagram.com/p/Bq1WK3In2lx/?utm_source=ig_twitter_share&amp;igshid=3jdhius9qtdg" TargetMode="External"/><Relationship Id="rId1078" Type="http://schemas.openxmlformats.org/officeDocument/2006/relationships/hyperlink" Target="http://pic.twitter.com/zSEfvW3gNW" TargetMode="External"/><Relationship Id="rId294" Type="http://schemas.openxmlformats.org/officeDocument/2006/relationships/hyperlink" Target="https://pbs.twimg.com/media/DtqVEejUUAAB1Rg.jpg" TargetMode="External"/><Relationship Id="rId308" Type="http://schemas.openxmlformats.org/officeDocument/2006/relationships/hyperlink" Target="https://twitter.com/minoyahh/status/1069986508407361536" TargetMode="External"/><Relationship Id="rId515" Type="http://schemas.openxmlformats.org/officeDocument/2006/relationships/hyperlink" Target="http://www.shutterstock.com/g/trkbakerstudio" TargetMode="External"/><Relationship Id="rId722" Type="http://schemas.openxmlformats.org/officeDocument/2006/relationships/hyperlink" Target="http://ambulanceblog.com/" TargetMode="External"/><Relationship Id="rId1145" Type="http://schemas.openxmlformats.org/officeDocument/2006/relationships/hyperlink" Target="https://windowdisplaybangkok.blogspot.com/" TargetMode="External"/><Relationship Id="rId89" Type="http://schemas.openxmlformats.org/officeDocument/2006/relationships/hyperlink" Target="http://bsite.in/" TargetMode="External"/><Relationship Id="rId154" Type="http://schemas.openxmlformats.org/officeDocument/2006/relationships/hyperlink" Target="http://www.metro-society.com/" TargetMode="External"/><Relationship Id="rId361" Type="http://schemas.openxmlformats.org/officeDocument/2006/relationships/hyperlink" Target="https://pbs.twimg.com/media/DtpKzB_VsAAkh7Y.jpg" TargetMode="External"/><Relationship Id="rId599" Type="http://schemas.openxmlformats.org/officeDocument/2006/relationships/hyperlink" Target="https://www.instagram.com/p/Bq4HcJqFfSG58jdqFcQpiyWmax4Nj4VWEGnzdU0/?utm_source=ig_twitter_share&amp;igshid=4nxif3xu8jlb" TargetMode="External"/><Relationship Id="rId1005" Type="http://schemas.openxmlformats.org/officeDocument/2006/relationships/hyperlink" Target="https://youtu.be/Mwr2O3BZeRY" TargetMode="External"/><Relationship Id="rId459" Type="http://schemas.openxmlformats.org/officeDocument/2006/relationships/hyperlink" Target="https://pbs.twimg.com/media/Dtkn5l2V4AEpwnf.jpg" TargetMode="External"/><Relationship Id="rId666" Type="http://schemas.openxmlformats.org/officeDocument/2006/relationships/hyperlink" Target="http://rasillshop.lnwshop.com/" TargetMode="External"/><Relationship Id="rId873" Type="http://schemas.openxmlformats.org/officeDocument/2006/relationships/hyperlink" Target="http://bit.ly/trueid_dl" TargetMode="External"/><Relationship Id="rId1089" Type="http://schemas.openxmlformats.org/officeDocument/2006/relationships/hyperlink" Target="http://pic.twitter.com/AUu5SJrqez" TargetMode="External"/><Relationship Id="rId16" Type="http://schemas.openxmlformats.org/officeDocument/2006/relationships/hyperlink" Target="https://pbs.twimg.com/media/Dt5iOX2VsAkWZSh.jpg" TargetMode="External"/><Relationship Id="rId221" Type="http://schemas.openxmlformats.org/officeDocument/2006/relationships/hyperlink" Target="https://pbs.twimg.com/media/Dtu_CmlV4AA-15I.jpg" TargetMode="External"/><Relationship Id="rId319" Type="http://schemas.openxmlformats.org/officeDocument/2006/relationships/hyperlink" Target="http://about.me/indsm" TargetMode="External"/><Relationship Id="rId526" Type="http://schemas.openxmlformats.org/officeDocument/2006/relationships/hyperlink" Target="https://pbs.twimg.com/media/DteVeBLUwAAW_O2.jpg" TargetMode="External"/><Relationship Id="rId1156" Type="http://schemas.openxmlformats.org/officeDocument/2006/relationships/hyperlink" Target="https://pbs.twimg.com/media/DtFEy1vUcAABKpp.jpg" TargetMode="External"/><Relationship Id="rId733" Type="http://schemas.openxmlformats.org/officeDocument/2006/relationships/hyperlink" Target="http://ambulanceblog.com/" TargetMode="External"/><Relationship Id="rId940" Type="http://schemas.openxmlformats.org/officeDocument/2006/relationships/hyperlink" Target="https://www.instagram.com/p/Bqzdqr7He8M/?utm_source=ig_twitter_share&amp;igshid=b9c6s507cfbp" TargetMode="External"/><Relationship Id="rId1016" Type="http://schemas.openxmlformats.org/officeDocument/2006/relationships/hyperlink" Target="http://ambulanceblog.com/" TargetMode="External"/><Relationship Id="rId165" Type="http://schemas.openxmlformats.org/officeDocument/2006/relationships/hyperlink" Target="https://pbs.twimg.com/media/DtyiIAqUUAAmOjB.jpg" TargetMode="External"/><Relationship Id="rId372" Type="http://schemas.openxmlformats.org/officeDocument/2006/relationships/hyperlink" Target="https://twitter.com/spellingbypraew/status/1059079299288883200" TargetMode="External"/><Relationship Id="rId677" Type="http://schemas.openxmlformats.org/officeDocument/2006/relationships/hyperlink" Target="https://www.instagram.com/p/Bq2sXW4Aabt/?utm_source=ig_twitter_share&amp;igshid=1vub059iqmnmr" TargetMode="External"/><Relationship Id="rId800" Type="http://schemas.openxmlformats.org/officeDocument/2006/relationships/hyperlink" Target="https://pbs.twimg.com/media/DtUxVywVsAAgMyU.jpg" TargetMode="External"/><Relationship Id="rId232" Type="http://schemas.openxmlformats.org/officeDocument/2006/relationships/hyperlink" Target="https://sea.blouinartinfo.com/news/story/3411606/louis-vuitton-unveils-a-new-store-in-iconsiam-bangkok" TargetMode="External"/><Relationship Id="rId884" Type="http://schemas.openxmlformats.org/officeDocument/2006/relationships/hyperlink" Target="https://www.instagram.com/p/Bq1BXv4HrgL/?utm_source=ig_twitter_share&amp;igshid=lds7fc0r18rn" TargetMode="External"/><Relationship Id="rId27" Type="http://schemas.openxmlformats.org/officeDocument/2006/relationships/hyperlink" Target="http://www.namkankulnut.com/" TargetMode="External"/><Relationship Id="rId537" Type="http://schemas.openxmlformats.org/officeDocument/2006/relationships/hyperlink" Target="https://pbs.twimg.com/media/DteM_jGVYAAj0HE.jpg" TargetMode="External"/><Relationship Id="rId744" Type="http://schemas.openxmlformats.org/officeDocument/2006/relationships/hyperlink" Target="https://pbs.twimg.com/media/DtVX_4sU4AAepRW.jpg" TargetMode="External"/><Relationship Id="rId951" Type="http://schemas.openxmlformats.org/officeDocument/2006/relationships/hyperlink" Target="https://www.instagram.com/p/BqzSRKxghFL/?utm_source=ig_twitter_share&amp;igshid=1n84ukpxsd12g" TargetMode="External"/><Relationship Id="rId1167" Type="http://schemas.openxmlformats.org/officeDocument/2006/relationships/hyperlink" Target="http://travel.trueid.net/detail/bPlowgbQ5Jra" TargetMode="External"/><Relationship Id="rId80" Type="http://schemas.openxmlformats.org/officeDocument/2006/relationships/hyperlink" Target="https://www.instagram.com/p/BrG-2MhFMhx/?utm_source=ig_twitter_share&amp;igshid=sfkfprj2oanf" TargetMode="External"/><Relationship Id="rId176" Type="http://schemas.openxmlformats.org/officeDocument/2006/relationships/hyperlink" Target="https://pbs.twimg.com/media/Dtv9vmCVsAEcv0v.jpg" TargetMode="External"/><Relationship Id="rId383" Type="http://schemas.openxmlformats.org/officeDocument/2006/relationships/hyperlink" Target="https://www.mebmarket.com/index.php?action=SearchBook&amp;page_no=1&amp;type=tab_all&amp;search=Booky70" TargetMode="External"/><Relationship Id="rId590" Type="http://schemas.openxmlformats.org/officeDocument/2006/relationships/hyperlink" Target="http://instagram.com/petchvisual" TargetMode="External"/><Relationship Id="rId604" Type="http://schemas.openxmlformats.org/officeDocument/2006/relationships/hyperlink" Target="http://www.youtube.com/kangsomksthestar" TargetMode="External"/><Relationship Id="rId811" Type="http://schemas.openxmlformats.org/officeDocument/2006/relationships/hyperlink" Target="http://pic.twitter.com/M35pG5CAId" TargetMode="External"/><Relationship Id="rId1027" Type="http://schemas.openxmlformats.org/officeDocument/2006/relationships/hyperlink" Target="https://pbs.twimg.com/media/DtLj_n7VYAAz8h6.jpg" TargetMode="External"/><Relationship Id="rId243" Type="http://schemas.openxmlformats.org/officeDocument/2006/relationships/hyperlink" Target="https://pbs.twimg.com/media/DtFBAqfUcAA5gYP.jpg" TargetMode="External"/><Relationship Id="rId450" Type="http://schemas.openxmlformats.org/officeDocument/2006/relationships/hyperlink" Target="https://www.youtube.com/channel/UCdWUsxNe_K5aTNgDJ4-ckIg" TargetMode="External"/><Relationship Id="rId688" Type="http://schemas.openxmlformats.org/officeDocument/2006/relationships/hyperlink" Target="http://www.youtube.com/kangsomksthestar" TargetMode="External"/><Relationship Id="rId895" Type="http://schemas.openxmlformats.org/officeDocument/2006/relationships/hyperlink" Target="http://bie-fanclub.com/" TargetMode="External"/><Relationship Id="rId909" Type="http://schemas.openxmlformats.org/officeDocument/2006/relationships/hyperlink" Target="http://pic.twitter.com/3hB5IlLsc8" TargetMode="External"/><Relationship Id="rId1080" Type="http://schemas.openxmlformats.org/officeDocument/2006/relationships/hyperlink" Target="https://pbs.twimg.com/media/DtKESGkU0AARzmz.jpg" TargetMode="External"/><Relationship Id="rId38" Type="http://schemas.openxmlformats.org/officeDocument/2006/relationships/hyperlink" Target="https://www.instagram.com/margie_rasri/" TargetMode="External"/><Relationship Id="rId103" Type="http://schemas.openxmlformats.org/officeDocument/2006/relationships/hyperlink" Target="https://www.blouinshop.com/article/bangkok-gets-a-new-louis-vuitton-store" TargetMode="External"/><Relationship Id="rId310" Type="http://schemas.openxmlformats.org/officeDocument/2006/relationships/hyperlink" Target="https://youtu.be/NY8VGNft-Zc" TargetMode="External"/><Relationship Id="rId548" Type="http://schemas.openxmlformats.org/officeDocument/2006/relationships/hyperlink" Target="http://www.true4u.com/" TargetMode="External"/><Relationship Id="rId755" Type="http://schemas.openxmlformats.org/officeDocument/2006/relationships/hyperlink" Target="https://www.instagram.com/kangsom_pantip/" TargetMode="External"/><Relationship Id="rId962" Type="http://schemas.openxmlformats.org/officeDocument/2006/relationships/hyperlink" Target="http://ambulanceblog.com/" TargetMode="External"/><Relationship Id="rId91" Type="http://schemas.openxmlformats.org/officeDocument/2006/relationships/hyperlink" Target="http://www.besite.in/" TargetMode="External"/><Relationship Id="rId187" Type="http://schemas.openxmlformats.org/officeDocument/2006/relationships/hyperlink" Target="https://goo.gl/maps/Ude62RFHiTo" TargetMode="External"/><Relationship Id="rId394" Type="http://schemas.openxmlformats.org/officeDocument/2006/relationships/hyperlink" Target="https://www.facebook.com/benz.supnanat" TargetMode="External"/><Relationship Id="rId408" Type="http://schemas.openxmlformats.org/officeDocument/2006/relationships/hyperlink" Target="https://pbs.twimg.com/media/DtjAQiFU0AEaQGW.jpg" TargetMode="External"/><Relationship Id="rId615" Type="http://schemas.openxmlformats.org/officeDocument/2006/relationships/hyperlink" Target="https://pbs.twimg.com/media/DtZAK40UUAAA_kS.jpg" TargetMode="External"/><Relationship Id="rId822" Type="http://schemas.openxmlformats.org/officeDocument/2006/relationships/hyperlink" Target="http://facebook.com/penutpt" TargetMode="External"/><Relationship Id="rId1038" Type="http://schemas.openxmlformats.org/officeDocument/2006/relationships/hyperlink" Target="https://www.facebook.com/chantana.NJarun?ref=tn_tnmn" TargetMode="External"/><Relationship Id="rId254" Type="http://schemas.openxmlformats.org/officeDocument/2006/relationships/hyperlink" Target="https://pbs.twimg.com/media/DttxV4hU8AAK1SZ.jpg" TargetMode="External"/><Relationship Id="rId699" Type="http://schemas.openxmlformats.org/officeDocument/2006/relationships/hyperlink" Target="https://www.instagram.com/kangsom_pantip/" TargetMode="External"/><Relationship Id="rId1091" Type="http://schemas.openxmlformats.org/officeDocument/2006/relationships/hyperlink" Target="https://pbs.twimg.com/media/DtJ4QhQU8AAvRyK.jpg" TargetMode="External"/><Relationship Id="rId1105" Type="http://schemas.openxmlformats.org/officeDocument/2006/relationships/hyperlink" Target="https://pbs.twimg.com/media/DtIrfa3WwAAfuns.jpg" TargetMode="External"/><Relationship Id="rId49" Type="http://schemas.openxmlformats.org/officeDocument/2006/relationships/hyperlink" Target="https://pbs.twimg.com/media/Dt4UnfWU4AIZNX-.jpg" TargetMode="External"/><Relationship Id="rId114" Type="http://schemas.openxmlformats.org/officeDocument/2006/relationships/hyperlink" Target="https://www.facebook.com/PexkyOfficial/photos/a.312035905624135/1102514099909641/?type=3&amp;theater" TargetMode="External"/><Relationship Id="rId461" Type="http://schemas.openxmlformats.org/officeDocument/2006/relationships/hyperlink" Target="https://www.instagram.com/p/Bq9m492HiSp/?utm_source=ig_twitter_share&amp;igshid=d40x5dnjxj5h" TargetMode="External"/><Relationship Id="rId559" Type="http://schemas.openxmlformats.org/officeDocument/2006/relationships/hyperlink" Target="https://pbs.twimg.com/media/DtdPo6oW0AAO2E5.jpg" TargetMode="External"/><Relationship Id="rId766" Type="http://schemas.openxmlformats.org/officeDocument/2006/relationships/hyperlink" Target="https://www.instagram.com/p/Bq2Ap_dAHhh/?utm_source=ig_twitter_share&amp;igshid=mx8owym9o9xs" TargetMode="External"/><Relationship Id="rId198" Type="http://schemas.openxmlformats.org/officeDocument/2006/relationships/hyperlink" Target="https://youtu.be/NY8VGNft-Zc" TargetMode="External"/><Relationship Id="rId321" Type="http://schemas.openxmlformats.org/officeDocument/2006/relationships/hyperlink" Target="http://pic.twitter.com/dWe4t2W5qr" TargetMode="External"/><Relationship Id="rId419" Type="http://schemas.openxmlformats.org/officeDocument/2006/relationships/hyperlink" Target="https://www.facebook.com/kinlagthailand/" TargetMode="External"/><Relationship Id="rId626" Type="http://schemas.openxmlformats.org/officeDocument/2006/relationships/hyperlink" Target="https://m.facebook.com/home.php?_rdr" TargetMode="External"/><Relationship Id="rId973" Type="http://schemas.openxmlformats.org/officeDocument/2006/relationships/hyperlink" Target="https://www.kasikornbank.com/" TargetMode="External"/><Relationship Id="rId1049" Type="http://schemas.openxmlformats.org/officeDocument/2006/relationships/hyperlink" Target="http://pic.twitter.com/lMgImU6Go6" TargetMode="External"/><Relationship Id="rId833" Type="http://schemas.openxmlformats.org/officeDocument/2006/relationships/hyperlink" Target="https://www.instagram.com/p/Bq1gXVuAWTH/?utm_source=ig_twitter_share&amp;igshid=uo0nmfsehcnf" TargetMode="External"/><Relationship Id="rId1116" Type="http://schemas.openxmlformats.org/officeDocument/2006/relationships/hyperlink" Target="http://ambulanceblog.com/" TargetMode="External"/><Relationship Id="rId265" Type="http://schemas.openxmlformats.org/officeDocument/2006/relationships/hyperlink" Target="https://pbs.twimg.com/media/DttOL1LU0AAvQhq.jpg" TargetMode="External"/><Relationship Id="rId472" Type="http://schemas.openxmlformats.org/officeDocument/2006/relationships/hyperlink" Target="https://youtu.be/jIRcbWg3Ex8" TargetMode="External"/><Relationship Id="rId900" Type="http://schemas.openxmlformats.org/officeDocument/2006/relationships/hyperlink" Target="http://www.facebook.com/" TargetMode="External"/><Relationship Id="rId125" Type="http://schemas.openxmlformats.org/officeDocument/2006/relationships/hyperlink" Target="http://www.facebook.com/kwannyja" TargetMode="External"/><Relationship Id="rId332" Type="http://schemas.openxmlformats.org/officeDocument/2006/relationships/hyperlink" Target="https://pbs.twimg.com/media/DtpoMnwVsAApbSo.jpg" TargetMode="External"/><Relationship Id="rId777" Type="http://schemas.openxmlformats.org/officeDocument/2006/relationships/hyperlink" Target="https://www.instagram.com/kangsom_pantip/" TargetMode="External"/><Relationship Id="rId984" Type="http://schemas.openxmlformats.org/officeDocument/2006/relationships/hyperlink" Target="http://rasillshop.lnwshop.com/" TargetMode="External"/><Relationship Id="rId637" Type="http://schemas.openxmlformats.org/officeDocument/2006/relationships/hyperlink" Target="https://pbs.twimg.com/media/DtYzCggVsAEZIZa.jpg" TargetMode="External"/><Relationship Id="rId844" Type="http://schemas.openxmlformats.org/officeDocument/2006/relationships/hyperlink" Target="https://www.instagram.com/p/Bq1dorrAdS2/?utm_source=ig_twitter_share&amp;igshid=1r1cvoug149ps" TargetMode="External"/><Relationship Id="rId276" Type="http://schemas.openxmlformats.org/officeDocument/2006/relationships/hyperlink" Target="https://www.facebook.com/jokermaster619" TargetMode="External"/><Relationship Id="rId483" Type="http://schemas.openxmlformats.org/officeDocument/2006/relationships/hyperlink" Target="https://pbs.twimg.com/media/Dti-cQXVYAEuSJ5.jpg" TargetMode="External"/><Relationship Id="rId690" Type="http://schemas.openxmlformats.org/officeDocument/2006/relationships/hyperlink" Target="https://www.instagram.com/sakura_noko" TargetMode="External"/><Relationship Id="rId704" Type="http://schemas.openxmlformats.org/officeDocument/2006/relationships/hyperlink" Target="http://pic.twitter.com/78gaS11E2H" TargetMode="External"/><Relationship Id="rId911" Type="http://schemas.openxmlformats.org/officeDocument/2006/relationships/hyperlink" Target="https://pbs.twimg.com/media/DtRAfvVVsAEEA5O.jpg" TargetMode="External"/><Relationship Id="rId1127" Type="http://schemas.openxmlformats.org/officeDocument/2006/relationships/hyperlink" Target="http://www.facebook.com/sirasith" TargetMode="External"/><Relationship Id="rId40" Type="http://schemas.openxmlformats.org/officeDocument/2006/relationships/hyperlink" Target="https://writer.dek-d.com/dek-d/writer/view.php?id=1538903" TargetMode="External"/><Relationship Id="rId136" Type="http://schemas.openxmlformats.org/officeDocument/2006/relationships/hyperlink" Target="https://www.instagram.com/p/BrFezLpHWdY/?utm_source=ig_twitter_share&amp;igshid=kuvlgmrbqse6" TargetMode="External"/><Relationship Id="rId343" Type="http://schemas.openxmlformats.org/officeDocument/2006/relationships/hyperlink" Target="https://twitter.com/Shakugans" TargetMode="External"/><Relationship Id="rId550" Type="http://schemas.openxmlformats.org/officeDocument/2006/relationships/hyperlink" Target="http://rasillshop.lnwshop.com/" TargetMode="External"/><Relationship Id="rId788" Type="http://schemas.openxmlformats.org/officeDocument/2006/relationships/hyperlink" Target="https://www.instagram.com/p/Bq18dqvgtcQ/?utm_source=ig_twitter_share&amp;igshid=lmznzxgmtoal" TargetMode="External"/><Relationship Id="rId995" Type="http://schemas.openxmlformats.org/officeDocument/2006/relationships/hyperlink" Target="https://www.sentangsedtee.com/exclusive/article_96265" TargetMode="External"/><Relationship Id="rId203" Type="http://schemas.openxmlformats.org/officeDocument/2006/relationships/hyperlink" Target="https://pbs.twimg.com/media/DtvL4piUUAAJe6v.jpg" TargetMode="External"/><Relationship Id="rId648" Type="http://schemas.openxmlformats.org/officeDocument/2006/relationships/hyperlink" Target="https://www.facebook.com/100014152034126/posts/510676922747371/" TargetMode="External"/><Relationship Id="rId855" Type="http://schemas.openxmlformats.org/officeDocument/2006/relationships/hyperlink" Target="http://ambulanceblog.com/" TargetMode="External"/><Relationship Id="rId1040" Type="http://schemas.openxmlformats.org/officeDocument/2006/relationships/hyperlink" Target="https://pbs.twimg.com/media/DtLCTmkU4AIjzoJ.jpg" TargetMode="External"/><Relationship Id="rId287" Type="http://schemas.openxmlformats.org/officeDocument/2006/relationships/hyperlink" Target="https://pbs.twimg.com/media/Dtqb1SyUwAAkV_4.jpg" TargetMode="External"/><Relationship Id="rId410" Type="http://schemas.openxmlformats.org/officeDocument/2006/relationships/hyperlink" Target="https://twitter.com/FlowerZoo" TargetMode="External"/><Relationship Id="rId494" Type="http://schemas.openxmlformats.org/officeDocument/2006/relationships/hyperlink" Target="https://pbs.twimg.com/media/DtiboYIVsAANHlY.jpg" TargetMode="External"/><Relationship Id="rId508" Type="http://schemas.openxmlformats.org/officeDocument/2006/relationships/hyperlink" Target="https://www.instagram.com/p/Bq7Pag_gdMJ/?utm_source=ig_twitter_share&amp;igshid=uofaq444zgg5" TargetMode="External"/><Relationship Id="rId715" Type="http://schemas.openxmlformats.org/officeDocument/2006/relationships/hyperlink" Target="http://pic.twitter.com/I0igrVdT2x" TargetMode="External"/><Relationship Id="rId922" Type="http://schemas.openxmlformats.org/officeDocument/2006/relationships/hyperlink" Target="https://pbs.twimg.com/media/DtQ2S8RU4AAkOEC.jpg" TargetMode="External"/><Relationship Id="rId1138" Type="http://schemas.openxmlformats.org/officeDocument/2006/relationships/hyperlink" Target="https://pbs.twimg.com/media/DtGRmKLXQAAcxqC.jpg" TargetMode="External"/><Relationship Id="rId147" Type="http://schemas.openxmlformats.org/officeDocument/2006/relationships/hyperlink" Target="https://pbs.twimg.com/media/Dtzgo_cXgAAq1ti.jpg" TargetMode="External"/><Relationship Id="rId354" Type="http://schemas.openxmlformats.org/officeDocument/2006/relationships/hyperlink" Target="https://pbs.twimg.com/media/DtpOFmKVYAYM7n4.jpg" TargetMode="External"/><Relationship Id="rId799" Type="http://schemas.openxmlformats.org/officeDocument/2006/relationships/hyperlink" Target="https://pbs.twimg.com/media/DtUyuczVAAARW_3.jpg" TargetMode="External"/><Relationship Id="rId51" Type="http://schemas.openxmlformats.org/officeDocument/2006/relationships/hyperlink" Target="http://www.majorcineplex.com/" TargetMode="External"/><Relationship Id="rId561" Type="http://schemas.openxmlformats.org/officeDocument/2006/relationships/hyperlink" Target="https://www.instagram.com/darawan_bk/" TargetMode="External"/><Relationship Id="rId659" Type="http://schemas.openxmlformats.org/officeDocument/2006/relationships/hyperlink" Target="http://thestandard.co/video" TargetMode="External"/><Relationship Id="rId866" Type="http://schemas.openxmlformats.org/officeDocument/2006/relationships/hyperlink" Target="http://pic.twitter.com/rdZnDBIovO" TargetMode="External"/><Relationship Id="rId214" Type="http://schemas.openxmlformats.org/officeDocument/2006/relationships/hyperlink" Target="http://hk.blouinartinfo.com/" TargetMode="External"/><Relationship Id="rId298" Type="http://schemas.openxmlformats.org/officeDocument/2006/relationships/hyperlink" Target="https://www.instagram.com/p/BrAg2yylV_w2-XSn8YFXR5Mm2J6WN2_zwMe1fA0/?utm_source=ig_twitter_share&amp;igshid=5ktjfr06440k" TargetMode="External"/><Relationship Id="rId421" Type="http://schemas.openxmlformats.org/officeDocument/2006/relationships/hyperlink" Target="https://pbs.twimg.com/media/DtoFTkDVsAAmyCh.jpg" TargetMode="External"/><Relationship Id="rId519" Type="http://schemas.openxmlformats.org/officeDocument/2006/relationships/hyperlink" Target="https://www.dreamstime.com/stock-photography-image133314792" TargetMode="External"/><Relationship Id="rId1051" Type="http://schemas.openxmlformats.org/officeDocument/2006/relationships/hyperlink" Target="http://rasillshop.lnwshop.com/" TargetMode="External"/><Relationship Id="rId1149" Type="http://schemas.openxmlformats.org/officeDocument/2006/relationships/hyperlink" Target="https://pbs.twimg.com/media/DtF8HJxUwAE2t9T.jpg" TargetMode="External"/><Relationship Id="rId158" Type="http://schemas.openxmlformats.org/officeDocument/2006/relationships/hyperlink" Target="http://koysjourney.tumblr.com/" TargetMode="External"/><Relationship Id="rId726" Type="http://schemas.openxmlformats.org/officeDocument/2006/relationships/hyperlink" Target="http://www.facebook.com/thanabank" TargetMode="External"/><Relationship Id="rId933" Type="http://schemas.openxmlformats.org/officeDocument/2006/relationships/hyperlink" Target="https://pbs.twimg.com/media/DtQQvtwV4AESrIQ.jpg" TargetMode="External"/><Relationship Id="rId1009" Type="http://schemas.openxmlformats.org/officeDocument/2006/relationships/hyperlink" Target="http://www.nationtv.tv/main/columnist/20/" TargetMode="External"/><Relationship Id="rId62" Type="http://schemas.openxmlformats.org/officeDocument/2006/relationships/hyperlink" Target="https://www.instagram.com/p/BrHdiKLhZYB/?utm_source=ig_twitter_share&amp;igshid=1oivtfjmyuivw" TargetMode="External"/><Relationship Id="rId365" Type="http://schemas.openxmlformats.org/officeDocument/2006/relationships/hyperlink" Target="https://www.instagram.com/p/BrABB4qFZKB/?utm_source=ig_twitter_share&amp;igshid=1f6aecuqlh426" TargetMode="External"/><Relationship Id="rId572" Type="http://schemas.openxmlformats.org/officeDocument/2006/relationships/hyperlink" Target="https://www.facebook.com/thefaceth/" TargetMode="External"/><Relationship Id="rId225" Type="http://schemas.openxmlformats.org/officeDocument/2006/relationships/hyperlink" Target="http://pic.twitter.com/8pVoP1EcZp" TargetMode="External"/><Relationship Id="rId432" Type="http://schemas.openxmlformats.org/officeDocument/2006/relationships/hyperlink" Target="https://www.instagram.com/sakura_noko" TargetMode="External"/><Relationship Id="rId877" Type="http://schemas.openxmlformats.org/officeDocument/2006/relationships/hyperlink" Target="https://twitter.com/FlowerZoo" TargetMode="External"/><Relationship Id="rId1062" Type="http://schemas.openxmlformats.org/officeDocument/2006/relationships/hyperlink" Target="http://pic.twitter.com/wTPwOKAilb" TargetMode="External"/><Relationship Id="rId737" Type="http://schemas.openxmlformats.org/officeDocument/2006/relationships/hyperlink" Target="http://ambulanceblog.com/" TargetMode="External"/><Relationship Id="rId944" Type="http://schemas.openxmlformats.org/officeDocument/2006/relationships/hyperlink" Target="https://www.instagram.com/p/BqzbY-anhIx/?utm_source=ig_twitter_share&amp;igshid=1qyktlo0dgc62" TargetMode="External"/><Relationship Id="rId73" Type="http://schemas.openxmlformats.org/officeDocument/2006/relationships/hyperlink" Target="https://pbs.twimg.com/media/Dt3VJazU4AIiFDd.jpg" TargetMode="External"/><Relationship Id="rId169" Type="http://schemas.openxmlformats.org/officeDocument/2006/relationships/hyperlink" Target="https://pbs.twimg.com/media/DtyJli-XQAATdrO.jpg" TargetMode="External"/><Relationship Id="rId376" Type="http://schemas.openxmlformats.org/officeDocument/2006/relationships/hyperlink" Target="https://pbs.twimg.com/media/DtaUbvhU8AIAXmx.jpg" TargetMode="External"/><Relationship Id="rId583" Type="http://schemas.openxmlformats.org/officeDocument/2006/relationships/hyperlink" Target="http://www.youtube.com/kangsomksthestar" TargetMode="External"/><Relationship Id="rId790" Type="http://schemas.openxmlformats.org/officeDocument/2006/relationships/hyperlink" Target="https://youtu.be/U2ZZHL5AkZY" TargetMode="External"/><Relationship Id="rId804" Type="http://schemas.openxmlformats.org/officeDocument/2006/relationships/hyperlink" Target="http://ambulanceblog.com/" TargetMode="External"/><Relationship Id="rId4" Type="http://schemas.openxmlformats.org/officeDocument/2006/relationships/hyperlink" Target="https://twitter.com/onanishere" TargetMode="External"/><Relationship Id="rId236" Type="http://schemas.openxmlformats.org/officeDocument/2006/relationships/hyperlink" Target="https://www.facebook.com/salehere/" TargetMode="External"/><Relationship Id="rId443" Type="http://schemas.openxmlformats.org/officeDocument/2006/relationships/hyperlink" Target="https://www.youtube.com/user/nornorbie" TargetMode="External"/><Relationship Id="rId650" Type="http://schemas.openxmlformats.org/officeDocument/2006/relationships/hyperlink" Target="https://pbs.twimg.com/media/DtYt8z2VAAA_IVc.jpg" TargetMode="External"/><Relationship Id="rId888" Type="http://schemas.openxmlformats.org/officeDocument/2006/relationships/hyperlink" Target="https://www.instagram.com/p/Bq0-8Hwlc8t/?utm_source=ig_twitter_share&amp;igshid=di1iwwh4clml" TargetMode="External"/><Relationship Id="rId1073" Type="http://schemas.openxmlformats.org/officeDocument/2006/relationships/hyperlink" Target="https://thestandard.co/" TargetMode="External"/><Relationship Id="rId303" Type="http://schemas.openxmlformats.org/officeDocument/2006/relationships/hyperlink" Target="https://travel.mthai.com/blog/195720.html" TargetMode="External"/><Relationship Id="rId748" Type="http://schemas.openxmlformats.org/officeDocument/2006/relationships/hyperlink" Target="https://pbs.twimg.com/media/DtVUYiFVAAI5Ge0.jpg" TargetMode="External"/><Relationship Id="rId955" Type="http://schemas.openxmlformats.org/officeDocument/2006/relationships/hyperlink" Target="https://www.instagram.com/p/BqzRTb0A1jX/?utm_source=ig_twitter_share&amp;igshid=16m9tklujsjut" TargetMode="External"/><Relationship Id="rId1140" Type="http://schemas.openxmlformats.org/officeDocument/2006/relationships/hyperlink" Target="https://pbs.twimg.com/media/DtGPvRyUcAADE1E.jpg" TargetMode="External"/><Relationship Id="rId84" Type="http://schemas.openxmlformats.org/officeDocument/2006/relationships/hyperlink" Target="http://pic.twitter.com/3shI5VZRLV" TargetMode="External"/><Relationship Id="rId387" Type="http://schemas.openxmlformats.org/officeDocument/2006/relationships/hyperlink" Target="http://fb.me/ManutOuanReview" TargetMode="External"/><Relationship Id="rId510" Type="http://schemas.openxmlformats.org/officeDocument/2006/relationships/hyperlink" Target="https://pbs.twimg.com/media/DtfiNxuUwAAZFbz.jpg" TargetMode="External"/><Relationship Id="rId594" Type="http://schemas.openxmlformats.org/officeDocument/2006/relationships/hyperlink" Target="http://www.nicheskin.com/" TargetMode="External"/><Relationship Id="rId608" Type="http://schemas.openxmlformats.org/officeDocument/2006/relationships/hyperlink" Target="https://m.facebook.com/dadardairys/" TargetMode="External"/><Relationship Id="rId815" Type="http://schemas.openxmlformats.org/officeDocument/2006/relationships/hyperlink" Target="http://pic.twitter.com/hcaKNyGRBK" TargetMode="External"/><Relationship Id="rId247" Type="http://schemas.openxmlformats.org/officeDocument/2006/relationships/hyperlink" Target="https://pbs.twimg.com/media/Dtuevp8U4AEW2pd.jpg" TargetMode="External"/><Relationship Id="rId899" Type="http://schemas.openxmlformats.org/officeDocument/2006/relationships/hyperlink" Target="http://pic.twitter.com/vlpb1YorBC" TargetMode="External"/><Relationship Id="rId1000" Type="http://schemas.openxmlformats.org/officeDocument/2006/relationships/hyperlink" Target="https://www.instagram.com/p/BqyVg5NgKhi/?utm_source=ig_twitter_share&amp;igshid=1i88wu0ox4qoc" TargetMode="External"/><Relationship Id="rId1084" Type="http://schemas.openxmlformats.org/officeDocument/2006/relationships/hyperlink" Target="https://pbs.twimg.com/media/DtKBjg1U4AAUHuQ.jpg" TargetMode="External"/><Relationship Id="rId107" Type="http://schemas.openxmlformats.org/officeDocument/2006/relationships/hyperlink" Target="https://www.facebook.com/songforkaimook/" TargetMode="External"/><Relationship Id="rId454" Type="http://schemas.openxmlformats.org/officeDocument/2006/relationships/hyperlink" Target="https://www.youtube.com/channel/UCdWUsxNe_K5aTNgDJ4-ckIg" TargetMode="External"/><Relationship Id="rId661" Type="http://schemas.openxmlformats.org/officeDocument/2006/relationships/hyperlink" Target="https://www.instagram.com/p/Bq3qgofATs9/?utm_source=ig_twitter_share&amp;igshid=1pucs9zzilqgx" TargetMode="External"/><Relationship Id="rId759" Type="http://schemas.openxmlformats.org/officeDocument/2006/relationships/hyperlink" Target="https://www.instagram.com/p/Bq2EKZ8HmwN/?utm_source=ig_twitter_share&amp;igshid=lz6so277z1kd" TargetMode="External"/><Relationship Id="rId966" Type="http://schemas.openxmlformats.org/officeDocument/2006/relationships/hyperlink" Target="http://ambulanceblog.com/" TargetMode="External"/><Relationship Id="rId11" Type="http://schemas.openxmlformats.org/officeDocument/2006/relationships/hyperlink" Target="https://www.facebook.com/knatt.deeper" TargetMode="External"/><Relationship Id="rId314" Type="http://schemas.openxmlformats.org/officeDocument/2006/relationships/hyperlink" Target="https://pbs.twimg.com/media/Dtp7EVGU4AAUHY0.jpg" TargetMode="External"/><Relationship Id="rId398" Type="http://schemas.openxmlformats.org/officeDocument/2006/relationships/hyperlink" Target="https://bit.ly/2QqQDvJ" TargetMode="External"/><Relationship Id="rId521" Type="http://schemas.openxmlformats.org/officeDocument/2006/relationships/hyperlink" Target="https://frama.link/TheGoodLife" TargetMode="External"/><Relationship Id="rId619" Type="http://schemas.openxmlformats.org/officeDocument/2006/relationships/hyperlink" Target="https://pbs.twimg.com/media/DtY_JoVUUAA6VlZ.jpg" TargetMode="External"/><Relationship Id="rId1151" Type="http://schemas.openxmlformats.org/officeDocument/2006/relationships/hyperlink" Target="http://fb.com/GotPenguin" TargetMode="External"/><Relationship Id="rId95" Type="http://schemas.openxmlformats.org/officeDocument/2006/relationships/hyperlink" Target="https://pbs.twimg.com/media/Dt0vYiNUUAENquY.jpg" TargetMode="External"/><Relationship Id="rId160" Type="http://schemas.openxmlformats.org/officeDocument/2006/relationships/hyperlink" Target="http://eropinchan.exteen.com/" TargetMode="External"/><Relationship Id="rId826" Type="http://schemas.openxmlformats.org/officeDocument/2006/relationships/hyperlink" Target="http://pic.twitter.com/jJvXTcZ0As" TargetMode="External"/><Relationship Id="rId1011" Type="http://schemas.openxmlformats.org/officeDocument/2006/relationships/hyperlink" Target="http://aplepieeeee.world/" TargetMode="External"/><Relationship Id="rId1109" Type="http://schemas.openxmlformats.org/officeDocument/2006/relationships/hyperlink" Target="http://ambulanceblog.com/" TargetMode="External"/><Relationship Id="rId258" Type="http://schemas.openxmlformats.org/officeDocument/2006/relationships/hyperlink" Target="https://pbs.twimg.com/media/DtttPIiUcAIpVae.jpg" TargetMode="External"/><Relationship Id="rId465" Type="http://schemas.openxmlformats.org/officeDocument/2006/relationships/hyperlink" Target="http://adslthailand.com/" TargetMode="External"/><Relationship Id="rId672" Type="http://schemas.openxmlformats.org/officeDocument/2006/relationships/hyperlink" Target="http://www.youtube.com/kangsomksthestar" TargetMode="External"/><Relationship Id="rId1095" Type="http://schemas.openxmlformats.org/officeDocument/2006/relationships/hyperlink" Target="https://pbs.twimg.com/media/DtJx_uQUcAAy-mS.jpg" TargetMode="External"/><Relationship Id="rId22" Type="http://schemas.openxmlformats.org/officeDocument/2006/relationships/hyperlink" Target="https://pbs.twimg.com/media/Dt5PVYsV4AEbmDv.jpg" TargetMode="External"/><Relationship Id="rId118" Type="http://schemas.openxmlformats.org/officeDocument/2006/relationships/hyperlink" Target="https://m.facebook.com/korngodung?ref=bookmark" TargetMode="External"/><Relationship Id="rId325" Type="http://schemas.openxmlformats.org/officeDocument/2006/relationships/hyperlink" Target="https://www.facebook.com/comet260us" TargetMode="External"/><Relationship Id="rId532" Type="http://schemas.openxmlformats.org/officeDocument/2006/relationships/hyperlink" Target="https://pbs.twimg.com/media/DteO09-U0AAJeQv.jpg" TargetMode="External"/><Relationship Id="rId977" Type="http://schemas.openxmlformats.org/officeDocument/2006/relationships/hyperlink" Target="https://www.youtube.com/channel/UCSxsx4_JA7tQtgYstuBHRHQ" TargetMode="External"/><Relationship Id="rId1162" Type="http://schemas.openxmlformats.org/officeDocument/2006/relationships/hyperlink" Target="https://pbs.twimg.com/media/DtEPw17VAAAzkrG.jpg" TargetMode="External"/><Relationship Id="rId171" Type="http://schemas.openxmlformats.org/officeDocument/2006/relationships/hyperlink" Target="https://www.youtube.com/watch?v=CmbPqOzDY4I" TargetMode="External"/><Relationship Id="rId837" Type="http://schemas.openxmlformats.org/officeDocument/2006/relationships/hyperlink" Target="https://www.youtube.com/watch?v=YB_s5lf2wng" TargetMode="External"/><Relationship Id="rId1022" Type="http://schemas.openxmlformats.org/officeDocument/2006/relationships/hyperlink" Target="http://ambulanceblog.com/" TargetMode="External"/><Relationship Id="rId269" Type="http://schemas.openxmlformats.org/officeDocument/2006/relationships/hyperlink" Target="https://twitter.com/FlowerZoo" TargetMode="External"/><Relationship Id="rId476" Type="http://schemas.openxmlformats.org/officeDocument/2006/relationships/hyperlink" Target="http://www.majorcineplex.com/" TargetMode="External"/><Relationship Id="rId683" Type="http://schemas.openxmlformats.org/officeDocument/2006/relationships/hyperlink" Target="https://www.instagram.com/p/Bq2jLt9hk9k/?utm_source=ig_twitter_share&amp;igshid=1bzm612p4nfb4" TargetMode="External"/><Relationship Id="rId890" Type="http://schemas.openxmlformats.org/officeDocument/2006/relationships/hyperlink" Target="https://www.newsplus.co.th/156481" TargetMode="External"/><Relationship Id="rId904" Type="http://schemas.openxmlformats.org/officeDocument/2006/relationships/hyperlink" Target="http://instagram.com/fosthero" TargetMode="External"/><Relationship Id="rId33" Type="http://schemas.openxmlformats.org/officeDocument/2006/relationships/hyperlink" Target="https://pbs.twimg.com/media/Dt5B1JDU0AEah7r.jpg" TargetMode="External"/><Relationship Id="rId129" Type="http://schemas.openxmlformats.org/officeDocument/2006/relationships/hyperlink" Target="http://www.facebook.com/kwannyja" TargetMode="External"/><Relationship Id="rId336" Type="http://schemas.openxmlformats.org/officeDocument/2006/relationships/hyperlink" Target="https://pbs.twimg.com/media/Dtpku1fU0AI4MDi.jpg" TargetMode="External"/><Relationship Id="rId543" Type="http://schemas.openxmlformats.org/officeDocument/2006/relationships/hyperlink" Target="https://www.facebook.com/salehere/" TargetMode="External"/><Relationship Id="rId988" Type="http://schemas.openxmlformats.org/officeDocument/2006/relationships/hyperlink" Target="http://facebook.com/pad.tephaval" TargetMode="External"/><Relationship Id="rId182" Type="http://schemas.openxmlformats.org/officeDocument/2006/relationships/hyperlink" Target="https://pbs.twimg.com/media/Dtv7SgLWoAAt0cD.jpg" TargetMode="External"/><Relationship Id="rId403" Type="http://schemas.openxmlformats.org/officeDocument/2006/relationships/hyperlink" Target="https://pbs.twimg.com/media/DtoflVLVsAEL5ER.jpg" TargetMode="External"/><Relationship Id="rId750" Type="http://schemas.openxmlformats.org/officeDocument/2006/relationships/hyperlink" Target="https://pbs.twimg.com/media/DtVS_g9VAAAWPyK.jpg" TargetMode="External"/><Relationship Id="rId848" Type="http://schemas.openxmlformats.org/officeDocument/2006/relationships/hyperlink" Target="https://www.instagram.com/p/Bq1co5WgFnU/?utm_source=ig_twitter_share&amp;igshid=13cxj19x8gs70" TargetMode="External"/><Relationship Id="rId1033" Type="http://schemas.openxmlformats.org/officeDocument/2006/relationships/hyperlink" Target="https://www.instagram.com/p/BqxFkZ2HM6s/?utm_source=ig_twitter_share&amp;igshid=1xl31hpxxrs7" TargetMode="External"/><Relationship Id="rId487" Type="http://schemas.openxmlformats.org/officeDocument/2006/relationships/hyperlink" Target="https://www.facebook.com/maganetth/posts/721307304896748" TargetMode="External"/><Relationship Id="rId610" Type="http://schemas.openxmlformats.org/officeDocument/2006/relationships/hyperlink" Target="http://www.youtube.com/kangsomksthestar" TargetMode="External"/><Relationship Id="rId694" Type="http://schemas.openxmlformats.org/officeDocument/2006/relationships/hyperlink" Target="https://www.instagram.com/sakura_noko" TargetMode="External"/><Relationship Id="rId708" Type="http://schemas.openxmlformats.org/officeDocument/2006/relationships/hyperlink" Target="http://ambulanceblog.com/" TargetMode="External"/><Relationship Id="rId915" Type="http://schemas.openxmlformats.org/officeDocument/2006/relationships/hyperlink" Target="https://www.instagram.com/p/Bqz9nNglRHe/?utm_source=ig_twitter_share&amp;igshid=hw9tz943kl93" TargetMode="External"/><Relationship Id="rId347" Type="http://schemas.openxmlformats.org/officeDocument/2006/relationships/hyperlink" Target="http://www.fb.com/masterpopworld" TargetMode="External"/><Relationship Id="rId999" Type="http://schemas.openxmlformats.org/officeDocument/2006/relationships/hyperlink" Target="http://instagram.com/kanom.x" TargetMode="External"/><Relationship Id="rId1100" Type="http://schemas.openxmlformats.org/officeDocument/2006/relationships/hyperlink" Target="http://www.fb.com/koonohm" TargetMode="External"/><Relationship Id="rId44" Type="http://schemas.openxmlformats.org/officeDocument/2006/relationships/hyperlink" Target="https://www.youtube.com/watch?v=1DCD3aPChQ0" TargetMode="External"/><Relationship Id="rId554" Type="http://schemas.openxmlformats.org/officeDocument/2006/relationships/hyperlink" Target="https://pbs.twimg.com/media/DtdW0CzUwAAsB4M.jpg" TargetMode="External"/><Relationship Id="rId761" Type="http://schemas.openxmlformats.org/officeDocument/2006/relationships/hyperlink" Target="https://pbs.twimg.com/media/DtVQbE4UUAEECEf.jpg" TargetMode="External"/><Relationship Id="rId859" Type="http://schemas.openxmlformats.org/officeDocument/2006/relationships/hyperlink" Target="https://pbs.twimg.com/media/DtT1jNpVsAICVZB.jpg" TargetMode="External"/><Relationship Id="rId193" Type="http://schemas.openxmlformats.org/officeDocument/2006/relationships/hyperlink" Target="http://www.facebook.com/squidmanexe" TargetMode="External"/><Relationship Id="rId207" Type="http://schemas.openxmlformats.org/officeDocument/2006/relationships/hyperlink" Target="https://sea.blouinartinfo.com/news/story/3411606/louis-vuitton-unveils-a-new-store-in-iconsiam-bangkok" TargetMode="External"/><Relationship Id="rId414" Type="http://schemas.openxmlformats.org/officeDocument/2006/relationships/hyperlink" Target="https://pbs.twimg.com/media/DtoTKNHUwAAUc-C.jpg" TargetMode="External"/><Relationship Id="rId498" Type="http://schemas.openxmlformats.org/officeDocument/2006/relationships/hyperlink" Target="https://www.instagram.com/p/Bq7zlw5g81w/?utm_source=ig_twitter_share&amp;igshid=ztds9mcx7jyr" TargetMode="External"/><Relationship Id="rId621" Type="http://schemas.openxmlformats.org/officeDocument/2006/relationships/hyperlink" Target="https://pbs.twimg.com/media/DtY-ryAUcAEZr6J.jpg" TargetMode="External"/><Relationship Id="rId1044" Type="http://schemas.openxmlformats.org/officeDocument/2006/relationships/hyperlink" Target="http://aplepieeeee.world/" TargetMode="External"/><Relationship Id="rId260" Type="http://schemas.openxmlformats.org/officeDocument/2006/relationships/hyperlink" Target="https://pbs.twimg.com/media/DttpYq4UcAAzXhK.jpg" TargetMode="External"/><Relationship Id="rId719" Type="http://schemas.openxmlformats.org/officeDocument/2006/relationships/hyperlink" Target="https://pbs.twimg.com/media/DtVnNutVsAUsAPM.jpg" TargetMode="External"/><Relationship Id="rId926" Type="http://schemas.openxmlformats.org/officeDocument/2006/relationships/hyperlink" Target="https://pbs.twimg.com/media/DtQi9xNVsAUC2ty.jpg" TargetMode="External"/><Relationship Id="rId1111" Type="http://schemas.openxmlformats.org/officeDocument/2006/relationships/hyperlink" Target="https://www.instagram.com/p/BqvwfxlgcKC/?utm_source=ig_twitter_share&amp;igshid=19n0ojvjz0a9v" TargetMode="External"/><Relationship Id="rId55" Type="http://schemas.openxmlformats.org/officeDocument/2006/relationships/hyperlink" Target="http://facebook.com/preawwayq" TargetMode="External"/><Relationship Id="rId120" Type="http://schemas.openxmlformats.org/officeDocument/2006/relationships/hyperlink" Target="https://twitter.com/BESTvvFamily/status/1071031835138785281" TargetMode="External"/><Relationship Id="rId358" Type="http://schemas.openxmlformats.org/officeDocument/2006/relationships/hyperlink" Target="http://ambulanceblog.com/" TargetMode="External"/><Relationship Id="rId565" Type="http://schemas.openxmlformats.org/officeDocument/2006/relationships/hyperlink" Target="http://rasillshop.lnwshop.com/" TargetMode="External"/><Relationship Id="rId772" Type="http://schemas.openxmlformats.org/officeDocument/2006/relationships/hyperlink" Target="https://pbs.twimg.com/media/DtVCQG-VAAEFyGT.jpg" TargetMode="External"/><Relationship Id="rId218" Type="http://schemas.openxmlformats.org/officeDocument/2006/relationships/hyperlink" Target="https://sea.blouinartinfo.com/news/story/3411606/louis-vuitton-unveils-a-new-store-in-iconsiam-bangkok" TargetMode="External"/><Relationship Id="rId425" Type="http://schemas.openxmlformats.org/officeDocument/2006/relationships/hyperlink" Target="https://pbs.twimg.com/media/Dtn7tCkV4AACt55.jpg" TargetMode="External"/><Relationship Id="rId632" Type="http://schemas.openxmlformats.org/officeDocument/2006/relationships/hyperlink" Target="https://youtu.be/9lDBKr6viCc" TargetMode="External"/><Relationship Id="rId1055" Type="http://schemas.openxmlformats.org/officeDocument/2006/relationships/hyperlink" Target="https://www.instagram.com/p/BqwwEFEFGTA/?utm_source=ig_twitter_share&amp;igshid=1a1dsi19jf7ao" TargetMode="External"/><Relationship Id="rId271" Type="http://schemas.openxmlformats.org/officeDocument/2006/relationships/hyperlink" Target="https://pbs.twimg.com/media/Dts-QCDUUAAEGNe.jpg" TargetMode="External"/><Relationship Id="rId937" Type="http://schemas.openxmlformats.org/officeDocument/2006/relationships/hyperlink" Target="http://www.nationtv.tv/main/content/378672808/" TargetMode="External"/><Relationship Id="rId1122" Type="http://schemas.openxmlformats.org/officeDocument/2006/relationships/hyperlink" Target="http://ambulanceblog.com/" TargetMode="External"/><Relationship Id="rId66" Type="http://schemas.openxmlformats.org/officeDocument/2006/relationships/hyperlink" Target="https://pbs.twimg.com/media/Dt3wqcXUwAAFmHx.jpg" TargetMode="External"/><Relationship Id="rId131" Type="http://schemas.openxmlformats.org/officeDocument/2006/relationships/hyperlink" Target="http://www.mello.me/" TargetMode="External"/><Relationship Id="rId369" Type="http://schemas.openxmlformats.org/officeDocument/2006/relationships/hyperlink" Target="https://pbs.twimg.com/media/DtpDaKQUcAAsP6w.jpg" TargetMode="External"/><Relationship Id="rId576" Type="http://schemas.openxmlformats.org/officeDocument/2006/relationships/hyperlink" Target="http://www.painaidii.com/business/148689/iconsiam-10600/lang/th/" TargetMode="External"/><Relationship Id="rId783" Type="http://schemas.openxmlformats.org/officeDocument/2006/relationships/hyperlink" Target="http://ambulanceblog.com/" TargetMode="External"/><Relationship Id="rId990" Type="http://schemas.openxmlformats.org/officeDocument/2006/relationships/hyperlink" Target="https://www.youtube.com/watch?v=BYUoAV76SUY" TargetMode="External"/><Relationship Id="rId229" Type="http://schemas.openxmlformats.org/officeDocument/2006/relationships/hyperlink" Target="http://bk.asia-city.com/" TargetMode="External"/><Relationship Id="rId436" Type="http://schemas.openxmlformats.org/officeDocument/2006/relationships/hyperlink" Target="https://twitter.com/FlowerZoo" TargetMode="External"/><Relationship Id="rId643" Type="http://schemas.openxmlformats.org/officeDocument/2006/relationships/hyperlink" Target="https://pbs.twimg.com/media/DtYxdhZU4AETwZ0.jpg" TargetMode="External"/><Relationship Id="rId1066" Type="http://schemas.openxmlformats.org/officeDocument/2006/relationships/hyperlink" Target="https://pbs.twimg.com/media/DtKVSFmVsAAx4Hr.jpg" TargetMode="External"/><Relationship Id="rId850" Type="http://schemas.openxmlformats.org/officeDocument/2006/relationships/hyperlink" Target="https://www.instagram.com/p/Bq1ca0lgOxY/?utm_source=ig_twitter_share&amp;igshid=1p0625p8kx5vg" TargetMode="External"/><Relationship Id="rId948" Type="http://schemas.openxmlformats.org/officeDocument/2006/relationships/hyperlink" Target="http://www.beyond-living.com/" TargetMode="External"/><Relationship Id="rId1133" Type="http://schemas.openxmlformats.org/officeDocument/2006/relationships/hyperlink" Target="https://pbs.twimg.com/media/DtGgTb9WwAE9QRT.jpg" TargetMode="External"/><Relationship Id="rId77" Type="http://schemas.openxmlformats.org/officeDocument/2006/relationships/hyperlink" Target="https://pbs.twimg.com/media/Dt3DipgU0AAECgu.jpg" TargetMode="External"/><Relationship Id="rId282" Type="http://schemas.openxmlformats.org/officeDocument/2006/relationships/hyperlink" Target="https://youtu.be/Pf24xjLWK9Q" TargetMode="External"/><Relationship Id="rId503" Type="http://schemas.openxmlformats.org/officeDocument/2006/relationships/hyperlink" Target="https://pbs.twimg.com/media/Dtf4TEjU4AEMMIO.jpg" TargetMode="External"/><Relationship Id="rId587" Type="http://schemas.openxmlformats.org/officeDocument/2006/relationships/hyperlink" Target="https://pbs.twimg.com/media/DtZx8VnU4AA7vqE.jpg" TargetMode="External"/><Relationship Id="rId710" Type="http://schemas.openxmlformats.org/officeDocument/2006/relationships/hyperlink" Target="http://ambulanceblog.com/" TargetMode="External"/><Relationship Id="rId808" Type="http://schemas.openxmlformats.org/officeDocument/2006/relationships/hyperlink" Target="http://ambulanceblog.com/" TargetMode="External"/><Relationship Id="rId8" Type="http://schemas.openxmlformats.org/officeDocument/2006/relationships/hyperlink" Target="https://pbs.twimg.com/media/Dt55dx0UwAAEcUU.jpg" TargetMode="External"/><Relationship Id="rId142" Type="http://schemas.openxmlformats.org/officeDocument/2006/relationships/hyperlink" Target="https://pbs.twimg.com/media/Dtz4SHtW4AE8Ac9.jpg" TargetMode="External"/><Relationship Id="rId447" Type="http://schemas.openxmlformats.org/officeDocument/2006/relationships/hyperlink" Target="http://www.shutterstock.com/g/trkbakerstudio" TargetMode="External"/><Relationship Id="rId794" Type="http://schemas.openxmlformats.org/officeDocument/2006/relationships/hyperlink" Target="https://www.instagram.com/p/Bq13lIZlRKh/?utm_source=ig_twitter_share&amp;igshid=1d05h0z4qex5z" TargetMode="External"/><Relationship Id="rId1077" Type="http://schemas.openxmlformats.org/officeDocument/2006/relationships/hyperlink" Target="http://rasillshop.lnwshop.com/" TargetMode="External"/><Relationship Id="rId654" Type="http://schemas.openxmlformats.org/officeDocument/2006/relationships/hyperlink" Target="https://pbs.twimg.com/media/DtYj3evU0AA6f0z.jpg" TargetMode="External"/><Relationship Id="rId861" Type="http://schemas.openxmlformats.org/officeDocument/2006/relationships/hyperlink" Target="https://www.instagram.com/kangsom_pantip/" TargetMode="External"/><Relationship Id="rId959" Type="http://schemas.openxmlformats.org/officeDocument/2006/relationships/hyperlink" Target="https://www.instagram.com/p/BqzQ5pwgIw9/?utm_source=ig_twitter_share&amp;igshid=5lt34w4cgjkk" TargetMode="External"/><Relationship Id="rId293" Type="http://schemas.openxmlformats.org/officeDocument/2006/relationships/hyperlink" Target="https://pbs.twimg.com/media/DtqVYwsV4AAZqLJ.jpg" TargetMode="External"/><Relationship Id="rId307" Type="http://schemas.openxmlformats.org/officeDocument/2006/relationships/hyperlink" Target="https://www.instagram.com/p/BrAeM9VlD2j/?utm_source=ig_twitter_share&amp;igshid=jlj7l9a0f9hk" TargetMode="External"/><Relationship Id="rId514" Type="http://schemas.openxmlformats.org/officeDocument/2006/relationships/hyperlink" Target="https://pbs.twimg.com/media/DtfXrW3UUAEccoW.jpg" TargetMode="External"/><Relationship Id="rId721" Type="http://schemas.openxmlformats.org/officeDocument/2006/relationships/hyperlink" Target="https://www.instagram.com/p/Bq2QP1CgsSa/?utm_source=ig_twitter_share&amp;igshid=6748iiw1ukhg" TargetMode="External"/><Relationship Id="rId1144" Type="http://schemas.openxmlformats.org/officeDocument/2006/relationships/hyperlink" Target="https://pbs.twimg.com/media/DtGGyRGUUAAcKYp.jpg" TargetMode="External"/><Relationship Id="rId88" Type="http://schemas.openxmlformats.org/officeDocument/2006/relationships/hyperlink" Target="https://pbs.twimg.com/media/Dt1ZbFYUcAEMtIO.jpg" TargetMode="External"/><Relationship Id="rId153" Type="http://schemas.openxmlformats.org/officeDocument/2006/relationships/hyperlink" Target="https://pbs.twimg.com/media/DtzboAAUUAABCHH.jpg" TargetMode="External"/><Relationship Id="rId360" Type="http://schemas.openxmlformats.org/officeDocument/2006/relationships/hyperlink" Target="http://www.topicza.com/news84003.html?d=05122018&amp;f=35911" TargetMode="External"/><Relationship Id="rId598" Type="http://schemas.openxmlformats.org/officeDocument/2006/relationships/hyperlink" Target="https://www.instagram.com/sakura_noko" TargetMode="External"/><Relationship Id="rId819" Type="http://schemas.openxmlformats.org/officeDocument/2006/relationships/hyperlink" Target="http://pic.twitter.com/vYBIlgH6vX" TargetMode="External"/><Relationship Id="rId1004" Type="http://schemas.openxmlformats.org/officeDocument/2006/relationships/hyperlink" Target="https://pbs.twimg.com/media/DtNVkGpVYAAXDsg.jpg" TargetMode="External"/><Relationship Id="rId220" Type="http://schemas.openxmlformats.org/officeDocument/2006/relationships/hyperlink" Target="http://encn.blouinartinfo.com/" TargetMode="External"/><Relationship Id="rId458" Type="http://schemas.openxmlformats.org/officeDocument/2006/relationships/hyperlink" Target="https://pbs.twimg.com/media/Dtkn61lU0AALQrx.jpg" TargetMode="External"/><Relationship Id="rId665" Type="http://schemas.openxmlformats.org/officeDocument/2006/relationships/hyperlink" Target="https://www.instagram.com/p/Bq3kK2vnnEh/?utm_source=ig_twitter_share&amp;igshid=1q1ne9kuu945p" TargetMode="External"/><Relationship Id="rId872" Type="http://schemas.openxmlformats.org/officeDocument/2006/relationships/hyperlink" Target="http://travel.trueid.net/detail/4AwW50JknK8A" TargetMode="External"/><Relationship Id="rId1088" Type="http://schemas.openxmlformats.org/officeDocument/2006/relationships/hyperlink" Target="https://www.youtube.com/channel/UCD0r4X0wROuN8_XJhUwUXeg" TargetMode="External"/><Relationship Id="rId15" Type="http://schemas.openxmlformats.org/officeDocument/2006/relationships/hyperlink" Target="http://www.facebook.com/ppanggs/" TargetMode="External"/><Relationship Id="rId318" Type="http://schemas.openxmlformats.org/officeDocument/2006/relationships/hyperlink" Target="https://pbs.twimg.com/media/Dtpzp5zVYAYjFmk.jpg" TargetMode="External"/><Relationship Id="rId525" Type="http://schemas.openxmlformats.org/officeDocument/2006/relationships/hyperlink" Target="http://bit.ly/2AAd73o" TargetMode="External"/><Relationship Id="rId732" Type="http://schemas.openxmlformats.org/officeDocument/2006/relationships/hyperlink" Target="https://www.instagram.com/p/Bq2MlJagVod/?utm_source=ig_twitter_share&amp;igshid=6wbxe5wqsm71" TargetMode="External"/><Relationship Id="rId1155" Type="http://schemas.openxmlformats.org/officeDocument/2006/relationships/hyperlink" Target="https://pbs.twimg.com/media/DtFKrjEVAAAsg3C.jpg" TargetMode="External"/><Relationship Id="rId99" Type="http://schemas.openxmlformats.org/officeDocument/2006/relationships/hyperlink" Target="https://www.youtube.com/watch?v=KkFTrdiabrY" TargetMode="External"/><Relationship Id="rId164" Type="http://schemas.openxmlformats.org/officeDocument/2006/relationships/hyperlink" Target="http://eropinchan.exteen.com/" TargetMode="External"/><Relationship Id="rId371" Type="http://schemas.openxmlformats.org/officeDocument/2006/relationships/hyperlink" Target="http://www.starnews2day.com/news84044.html?d=05122018&amp;f=43854" TargetMode="External"/><Relationship Id="rId1015" Type="http://schemas.openxmlformats.org/officeDocument/2006/relationships/hyperlink" Target="https://www.instagram.com/p/BqxTlPnACB5/?utm_source=ig_twitter_share&amp;igshid=20q8p9qzwjxm" TargetMode="External"/><Relationship Id="rId469" Type="http://schemas.openxmlformats.org/officeDocument/2006/relationships/hyperlink" Target="http://www.adslthailand.com/" TargetMode="External"/><Relationship Id="rId676" Type="http://schemas.openxmlformats.org/officeDocument/2006/relationships/hyperlink" Target="http://www.youtube.com/kangsomksthestar" TargetMode="External"/><Relationship Id="rId883" Type="http://schemas.openxmlformats.org/officeDocument/2006/relationships/hyperlink" Target="http://www.facebook.com/" TargetMode="External"/><Relationship Id="rId1099" Type="http://schemas.openxmlformats.org/officeDocument/2006/relationships/hyperlink" Target="https://www.facebook.com/1062179856/posts/10215585224678008/" TargetMode="External"/><Relationship Id="rId26" Type="http://schemas.openxmlformats.org/officeDocument/2006/relationships/hyperlink" Target="https://pbs.twimg.com/media/Dt5LxoDU4AAUp8u.jpg" TargetMode="External"/><Relationship Id="rId231" Type="http://schemas.openxmlformats.org/officeDocument/2006/relationships/hyperlink" Target="http://instagram.com/nunoeyyy" TargetMode="External"/><Relationship Id="rId329" Type="http://schemas.openxmlformats.org/officeDocument/2006/relationships/hyperlink" Target="https://frama.link/TheGoodLife" TargetMode="External"/><Relationship Id="rId536" Type="http://schemas.openxmlformats.org/officeDocument/2006/relationships/hyperlink" Target="https://pbs.twimg.com/media/DteNCcMVAAAuXz8.jpg" TargetMode="External"/><Relationship Id="rId1166" Type="http://schemas.openxmlformats.org/officeDocument/2006/relationships/hyperlink" Target="http://kyominthai.com/" TargetMode="External"/><Relationship Id="rId175" Type="http://schemas.openxmlformats.org/officeDocument/2006/relationships/hyperlink" Target="http://www.mattwhittingham.com/" TargetMode="External"/><Relationship Id="rId743" Type="http://schemas.openxmlformats.org/officeDocument/2006/relationships/hyperlink" Target="https://pbs.twimg.com/media/DtBN3GZX4AAUne4.jpg" TargetMode="External"/><Relationship Id="rId950" Type="http://schemas.openxmlformats.org/officeDocument/2006/relationships/hyperlink" Target="http://ambulanceblog.com/" TargetMode="External"/><Relationship Id="rId1026" Type="http://schemas.openxmlformats.org/officeDocument/2006/relationships/hyperlink" Target="http://ambulanceblog.com/" TargetMode="External"/><Relationship Id="rId382" Type="http://schemas.openxmlformats.org/officeDocument/2006/relationships/hyperlink" Target="https://pbs.twimg.com/media/Dto8oBqV4AAGGOd.jpg" TargetMode="External"/><Relationship Id="rId603" Type="http://schemas.openxmlformats.org/officeDocument/2006/relationships/hyperlink" Target="https://youtu.be/I6oKXcLIXWw" TargetMode="External"/><Relationship Id="rId687" Type="http://schemas.openxmlformats.org/officeDocument/2006/relationships/hyperlink" Target="http://pic.twitter.com/WJA0alSxi9" TargetMode="External"/><Relationship Id="rId810" Type="http://schemas.openxmlformats.org/officeDocument/2006/relationships/hyperlink" Target="http://ambulanceblog.com/" TargetMode="External"/><Relationship Id="rId908" Type="http://schemas.openxmlformats.org/officeDocument/2006/relationships/hyperlink" Target="https://youtu.be/ALeQnHXiW3U" TargetMode="External"/><Relationship Id="rId242" Type="http://schemas.openxmlformats.org/officeDocument/2006/relationships/hyperlink" Target="https://twitter.com/inangkung/status/1067706073983799296" TargetMode="External"/><Relationship Id="rId894" Type="http://schemas.openxmlformats.org/officeDocument/2006/relationships/hyperlink" Target="https://www.instagram.com/p/Bq0_ZLxldca/?utm_source=ig_twitter_share&amp;igshid=u9ebn8ps0o8a" TargetMode="External"/><Relationship Id="rId37" Type="http://schemas.openxmlformats.org/officeDocument/2006/relationships/hyperlink" Target="https://pbs.twimg.com/media/Dt4-iRwU4AIUdjx.jpg" TargetMode="External"/><Relationship Id="rId102" Type="http://schemas.openxmlformats.org/officeDocument/2006/relationships/hyperlink" Target="https://www.facebook.com/songforkaimook/" TargetMode="External"/><Relationship Id="rId547" Type="http://schemas.openxmlformats.org/officeDocument/2006/relationships/hyperlink" Target="https://pbs.twimg.com/media/Dtdt_0MVYAAfDAo.jpg" TargetMode="External"/><Relationship Id="rId754" Type="http://schemas.openxmlformats.org/officeDocument/2006/relationships/hyperlink" Target="https://pbs.twimg.com/media/DtVR7t5VAAA97nX.jpg" TargetMode="External"/><Relationship Id="rId961" Type="http://schemas.openxmlformats.org/officeDocument/2006/relationships/hyperlink" Target="https://www.instagram.com/p/BqzQMAxgtw3/?utm_source=ig_twitter_share&amp;igshid=qkmu20uffqwh" TargetMode="External"/><Relationship Id="rId90" Type="http://schemas.openxmlformats.org/officeDocument/2006/relationships/hyperlink" Target="https://pbs.twimg.com/media/Dt1Xo47UcAU603u.jpg" TargetMode="External"/><Relationship Id="rId186" Type="http://schemas.openxmlformats.org/officeDocument/2006/relationships/hyperlink" Target="https://youtu.be/5EuXZOFALfI" TargetMode="External"/><Relationship Id="rId393" Type="http://schemas.openxmlformats.org/officeDocument/2006/relationships/hyperlink" Target="http://line.me/R/ti/p/%40she1900k" TargetMode="External"/><Relationship Id="rId407" Type="http://schemas.openxmlformats.org/officeDocument/2006/relationships/hyperlink" Target="https://twitter.com/jb_leaderz/status/1069816328603656192" TargetMode="External"/><Relationship Id="rId614" Type="http://schemas.openxmlformats.org/officeDocument/2006/relationships/hyperlink" Target="https://m.facebook.com/home.php?_rdr" TargetMode="External"/><Relationship Id="rId821" Type="http://schemas.openxmlformats.org/officeDocument/2006/relationships/hyperlink" Target="https://pbs.twimg.com/media/DtUXkixV4AAkiTI.jpg" TargetMode="External"/><Relationship Id="rId1037" Type="http://schemas.openxmlformats.org/officeDocument/2006/relationships/hyperlink" Target="https://youtu.be/B72m2X15H9c" TargetMode="External"/><Relationship Id="rId253" Type="http://schemas.openxmlformats.org/officeDocument/2006/relationships/hyperlink" Target="http://au.blouinartinfo.com/" TargetMode="External"/><Relationship Id="rId460" Type="http://schemas.openxmlformats.org/officeDocument/2006/relationships/hyperlink" Target="https://pbs.twimg.com/media/DtkbDdtUcAUtL7Q.jpg" TargetMode="External"/><Relationship Id="rId698" Type="http://schemas.openxmlformats.org/officeDocument/2006/relationships/hyperlink" Target="https://www.instagram.com/p/Bq2SD3HhGAs/?utm_source=ig_twitter_share&amp;igshid=1qib10u3n6q9c" TargetMode="External"/><Relationship Id="rId919" Type="http://schemas.openxmlformats.org/officeDocument/2006/relationships/hyperlink" Target="http://fb.com/biesukritph" TargetMode="External"/><Relationship Id="rId1090" Type="http://schemas.openxmlformats.org/officeDocument/2006/relationships/hyperlink" Target="http://abc7ny.com/about/newsteam/derick-waller/" TargetMode="External"/><Relationship Id="rId1104" Type="http://schemas.openxmlformats.org/officeDocument/2006/relationships/hyperlink" Target="http://www.facebook.com/praewh" TargetMode="External"/><Relationship Id="rId48" Type="http://schemas.openxmlformats.org/officeDocument/2006/relationships/hyperlink" Target="https://pbs.twimg.com/media/Dt4aH57U0AAmKKX.jpg" TargetMode="External"/><Relationship Id="rId113" Type="http://schemas.openxmlformats.org/officeDocument/2006/relationships/hyperlink" Target="http://pic.twitter.com/NFdrOzh8jV" TargetMode="External"/><Relationship Id="rId320" Type="http://schemas.openxmlformats.org/officeDocument/2006/relationships/hyperlink" Target="https://pbs.twimg.com/media/DtpzayIUwAUN8Yn.jpg" TargetMode="External"/><Relationship Id="rId558" Type="http://schemas.openxmlformats.org/officeDocument/2006/relationships/hyperlink" Target="https://www.youtube.com/watch?v=QqivlV9hkuE" TargetMode="External"/><Relationship Id="rId765" Type="http://schemas.openxmlformats.org/officeDocument/2006/relationships/hyperlink" Target="http://ambulanceblog.com/" TargetMode="External"/><Relationship Id="rId972" Type="http://schemas.openxmlformats.org/officeDocument/2006/relationships/hyperlink" Target="https://pbs.twimg.com/media/DtO8P1SUwAA0NdN.jpg" TargetMode="External"/><Relationship Id="rId197" Type="http://schemas.openxmlformats.org/officeDocument/2006/relationships/hyperlink" Target="https://pbs.twimg.com/media/DtlbDMrVAAAVM7O.jpg" TargetMode="External"/><Relationship Id="rId418" Type="http://schemas.openxmlformats.org/officeDocument/2006/relationships/hyperlink" Target="https://pbs.twimg.com/media/DtoKF1eVYAEUj5d.jpg" TargetMode="External"/><Relationship Id="rId625" Type="http://schemas.openxmlformats.org/officeDocument/2006/relationships/hyperlink" Target="https://pbs.twimg.com/media/DtY9w6qVAAA9rY_.jpg" TargetMode="External"/><Relationship Id="rId832" Type="http://schemas.openxmlformats.org/officeDocument/2006/relationships/hyperlink" Target="https://pbs.twimg.com/media/DtUFjZAU0AA7g62.jpg" TargetMode="External"/><Relationship Id="rId1048" Type="http://schemas.openxmlformats.org/officeDocument/2006/relationships/hyperlink" Target="http://pic.twitter.com/HmwHyImz1N" TargetMode="External"/><Relationship Id="rId264" Type="http://schemas.openxmlformats.org/officeDocument/2006/relationships/hyperlink" Target="http://bit.ly/2L52rPb" TargetMode="External"/><Relationship Id="rId471" Type="http://schemas.openxmlformats.org/officeDocument/2006/relationships/hyperlink" Target="http://rasillshop.lnwshop.com/" TargetMode="External"/><Relationship Id="rId1115" Type="http://schemas.openxmlformats.org/officeDocument/2006/relationships/hyperlink" Target="https://www.instagram.com/p/Bqvv3nMAPM2/?utm_source=ig_twitter_share&amp;igshid=437baytva5j2" TargetMode="External"/><Relationship Id="rId59" Type="http://schemas.openxmlformats.org/officeDocument/2006/relationships/hyperlink" Target="https://pbs.twimg.com/media/Dt4GpbIVsAEXUyX.jpg" TargetMode="External"/><Relationship Id="rId124" Type="http://schemas.openxmlformats.org/officeDocument/2006/relationships/hyperlink" Target="https://www.instagram.com/p/BrFju-HlMF0/?utm_source=ig_twitter_share&amp;igshid=m0ejixgrgpvh" TargetMode="External"/><Relationship Id="rId569" Type="http://schemas.openxmlformats.org/officeDocument/2006/relationships/hyperlink" Target="https://pbs.twimg.com/media/DtbImHBVYAAJR3X.jpg" TargetMode="External"/><Relationship Id="rId776" Type="http://schemas.openxmlformats.org/officeDocument/2006/relationships/hyperlink" Target="https://pbs.twimg.com/media/DtU-5ZJU8AE2Rym.jpg" TargetMode="External"/><Relationship Id="rId983" Type="http://schemas.openxmlformats.org/officeDocument/2006/relationships/hyperlink" Target="https://www.instagram.com/p/BqytLMOHnGt/?utm_source=ig_twitter_share&amp;igshid=1nvvwoycpbg0t" TargetMode="External"/><Relationship Id="rId331" Type="http://schemas.openxmlformats.org/officeDocument/2006/relationships/hyperlink" Target="https://www.punpromotion.com/true-branding-shop/" TargetMode="External"/><Relationship Id="rId429" Type="http://schemas.openxmlformats.org/officeDocument/2006/relationships/hyperlink" Target="https://pbs.twimg.com/media/DtnxEaMV4AALd3N.jpg" TargetMode="External"/><Relationship Id="rId636" Type="http://schemas.openxmlformats.org/officeDocument/2006/relationships/hyperlink" Target="https://www.instagram.com/sakura_noko" TargetMode="External"/><Relationship Id="rId1059" Type="http://schemas.openxmlformats.org/officeDocument/2006/relationships/hyperlink" Target="http://aplepieeeee.world/" TargetMode="External"/><Relationship Id="rId843" Type="http://schemas.openxmlformats.org/officeDocument/2006/relationships/hyperlink" Target="http://ambulanceblog.com/" TargetMode="External"/><Relationship Id="rId1126" Type="http://schemas.openxmlformats.org/officeDocument/2006/relationships/hyperlink" Target="https://pbs.twimg.com/media/DtHwO8RUwAAxzr9.jpg" TargetMode="External"/><Relationship Id="rId275" Type="http://schemas.openxmlformats.org/officeDocument/2006/relationships/hyperlink" Target="https://pbs.twimg.com/media/Dts15UcUwAY6pY9.jpg" TargetMode="External"/><Relationship Id="rId482" Type="http://schemas.openxmlformats.org/officeDocument/2006/relationships/hyperlink" Target="https://www.instagram.com/p/Bq8_cZ0Bjvp/?utm_source=ig_twitter_share&amp;igshid=f3m2kvobw67h" TargetMode="External"/><Relationship Id="rId703" Type="http://schemas.openxmlformats.org/officeDocument/2006/relationships/hyperlink" Target="https://pbs.twimg.com/media/DtV0YiGUcAYUnEz.jpg" TargetMode="External"/><Relationship Id="rId910" Type="http://schemas.openxmlformats.org/officeDocument/2006/relationships/hyperlink" Target="https://www.youtube.com/channel/UCa8rn7jPDUrK37TY0ZUtllg" TargetMode="External"/><Relationship Id="rId135" Type="http://schemas.openxmlformats.org/officeDocument/2006/relationships/hyperlink" Target="https://m.facebook.com/korngodung?ref=bookmark" TargetMode="External"/><Relationship Id="rId342" Type="http://schemas.openxmlformats.org/officeDocument/2006/relationships/hyperlink" Target="https://youtu.be/KkFTrdiabrY" TargetMode="External"/><Relationship Id="rId787" Type="http://schemas.openxmlformats.org/officeDocument/2006/relationships/hyperlink" Target="http://ambulanceblog.com/" TargetMode="External"/><Relationship Id="rId994" Type="http://schemas.openxmlformats.org/officeDocument/2006/relationships/hyperlink" Target="http://rasillshop.lnwshop.com/" TargetMode="External"/><Relationship Id="rId202" Type="http://schemas.openxmlformats.org/officeDocument/2006/relationships/hyperlink" Target="https://pbs.twimg.com/media/DtvQogJUwAAvZCd.jpg" TargetMode="External"/><Relationship Id="rId647" Type="http://schemas.openxmlformats.org/officeDocument/2006/relationships/hyperlink" Target="https://www.instagram.com/p/Bq32HQqgkd2fAd0DfkKlbceZr8ygcYf3cme9ts0/?utm_source=ig_twitter_share&amp;igshid=8za81dc7o88q" TargetMode="External"/><Relationship Id="rId854" Type="http://schemas.openxmlformats.org/officeDocument/2006/relationships/hyperlink" Target="https://www.instagram.com/p/Bq1b7PUA4Js/?utm_source=ig_twitter_share&amp;igshid=110zleg5n2uza" TargetMode="External"/><Relationship Id="rId286" Type="http://schemas.openxmlformats.org/officeDocument/2006/relationships/hyperlink" Target="https://pbs.twimg.com/media/DtqeVODU4AEkBvL.jpg" TargetMode="External"/><Relationship Id="rId493" Type="http://schemas.openxmlformats.org/officeDocument/2006/relationships/hyperlink" Target="https://pbs.twimg.com/media/DticGjQU0AA4tgu.jpg" TargetMode="External"/><Relationship Id="rId507" Type="http://schemas.openxmlformats.org/officeDocument/2006/relationships/hyperlink" Target="http://pic.twitter.com/e522IVDIRf" TargetMode="External"/><Relationship Id="rId714" Type="http://schemas.openxmlformats.org/officeDocument/2006/relationships/hyperlink" Target="https://www.instagram.com/kangsom_pantip/" TargetMode="External"/><Relationship Id="rId921" Type="http://schemas.openxmlformats.org/officeDocument/2006/relationships/hyperlink" Target="http://www.facebook.com/" TargetMode="External"/><Relationship Id="rId1137" Type="http://schemas.openxmlformats.org/officeDocument/2006/relationships/hyperlink" Target="https://ift.tt/2KEVLHa" TargetMode="External"/><Relationship Id="rId50" Type="http://schemas.openxmlformats.org/officeDocument/2006/relationships/hyperlink" Target="https://pbs.twimg.com/media/Dt4SGLTU4AAJ7DT.jpg" TargetMode="External"/><Relationship Id="rId146" Type="http://schemas.openxmlformats.org/officeDocument/2006/relationships/hyperlink" Target="https://www.swarmapp.com/c/bHuw0XXzgYe" TargetMode="External"/><Relationship Id="rId353" Type="http://schemas.openxmlformats.org/officeDocument/2006/relationships/hyperlink" Target="https://www.instagram.com/7iwtouch/" TargetMode="External"/><Relationship Id="rId560" Type="http://schemas.openxmlformats.org/officeDocument/2006/relationships/hyperlink" Target="https://pbs.twimg.com/media/DtdOevhU0AAybf3.jpg" TargetMode="External"/><Relationship Id="rId798" Type="http://schemas.openxmlformats.org/officeDocument/2006/relationships/hyperlink" Target="http://www.shutterstock.com/g/trkbakerstudio" TargetMode="External"/><Relationship Id="rId213" Type="http://schemas.openxmlformats.org/officeDocument/2006/relationships/hyperlink" Target="https://pbs.twimg.com/media/DtvGK5bU0AEc_g5.jpg" TargetMode="External"/><Relationship Id="rId420" Type="http://schemas.openxmlformats.org/officeDocument/2006/relationships/hyperlink" Target="https://pbs.twimg.com/media/DtoFpjcU0AEO_AZ.jpg" TargetMode="External"/><Relationship Id="rId658" Type="http://schemas.openxmlformats.org/officeDocument/2006/relationships/hyperlink" Target="https://pbs.twimg.com/media/DtJ3r0kU4AEZfxj.jpg" TargetMode="External"/><Relationship Id="rId865" Type="http://schemas.openxmlformats.org/officeDocument/2006/relationships/hyperlink" Target="https://pbs.twimg.com/media/DtTsH6AVsAIfn49.jpg" TargetMode="External"/><Relationship Id="rId1050" Type="http://schemas.openxmlformats.org/officeDocument/2006/relationships/hyperlink" Target="https://www.instagram.com/p/BqwzehYnGIk/?utm_source=ig_twitter_share&amp;igshid=nae51tcydzlt" TargetMode="External"/><Relationship Id="rId297" Type="http://schemas.openxmlformats.org/officeDocument/2006/relationships/hyperlink" Target="http://yowa.re/" TargetMode="External"/><Relationship Id="rId518" Type="http://schemas.openxmlformats.org/officeDocument/2006/relationships/hyperlink" Target="http://www.majorcineplex.com/" TargetMode="External"/><Relationship Id="rId725" Type="http://schemas.openxmlformats.org/officeDocument/2006/relationships/hyperlink" Target="https://www.instagram.com/p/Bq2PaxWFT0D/?utm_source=ig_twitter_share&amp;igshid=hebdni7rwf4l" TargetMode="External"/><Relationship Id="rId932" Type="http://schemas.openxmlformats.org/officeDocument/2006/relationships/hyperlink" Target="http://www.instagram.com/llt_hikarin" TargetMode="External"/><Relationship Id="rId1148" Type="http://schemas.openxmlformats.org/officeDocument/2006/relationships/hyperlink" Target="https://www.instagram.com/kangsom_pantip/" TargetMode="External"/><Relationship Id="rId157" Type="http://schemas.openxmlformats.org/officeDocument/2006/relationships/hyperlink" Target="https://pbs.twimg.com/media/DtzQwMNU0AUCrzG.jpg" TargetMode="External"/><Relationship Id="rId364" Type="http://schemas.openxmlformats.org/officeDocument/2006/relationships/hyperlink" Target="http://pic.twitter.com/VBmsLZeY9n" TargetMode="External"/><Relationship Id="rId1008" Type="http://schemas.openxmlformats.org/officeDocument/2006/relationships/hyperlink" Target="http://www.nationtv.tv/main/content/378672808/" TargetMode="External"/><Relationship Id="rId61" Type="http://schemas.openxmlformats.org/officeDocument/2006/relationships/hyperlink" Target="http://eropinchan.exteen.com/" TargetMode="External"/><Relationship Id="rId571" Type="http://schemas.openxmlformats.org/officeDocument/2006/relationships/hyperlink" Target="http://pic.twitter.com/dHNBVcF9xy" TargetMode="External"/><Relationship Id="rId669" Type="http://schemas.openxmlformats.org/officeDocument/2006/relationships/hyperlink" Target="https://www.instagram.com/p/Bq3dhb3l-2O/?utm_source=ig_twitter_share&amp;igshid=u0wrvgg62jom" TargetMode="External"/><Relationship Id="rId876" Type="http://schemas.openxmlformats.org/officeDocument/2006/relationships/hyperlink" Target="https://pbs.twimg.com/media/DtTYrpGUUAALl2E.jpg" TargetMode="External"/><Relationship Id="rId19" Type="http://schemas.openxmlformats.org/officeDocument/2006/relationships/hyperlink" Target="http://instagram.com/mewki_mimi" TargetMode="External"/><Relationship Id="rId224" Type="http://schemas.openxmlformats.org/officeDocument/2006/relationships/hyperlink" Target="http://thestandard.co/" TargetMode="External"/><Relationship Id="rId431" Type="http://schemas.openxmlformats.org/officeDocument/2006/relationships/hyperlink" Target="https://pbs.twimg.com/media/DtnniGHUwAEY8_Y.jpg" TargetMode="External"/><Relationship Id="rId529" Type="http://schemas.openxmlformats.org/officeDocument/2006/relationships/hyperlink" Target="http://facebook.com/Makanhalalguide" TargetMode="External"/><Relationship Id="rId736" Type="http://schemas.openxmlformats.org/officeDocument/2006/relationships/hyperlink" Target="https://www.instagram.com/p/Bq2MSdWgFht/?utm_source=ig_twitter_share&amp;igshid=1p0izbjgtsm88" TargetMode="External"/><Relationship Id="rId1061" Type="http://schemas.openxmlformats.org/officeDocument/2006/relationships/hyperlink" Target="http://aplepieeeee.world/" TargetMode="External"/><Relationship Id="rId1159" Type="http://schemas.openxmlformats.org/officeDocument/2006/relationships/hyperlink" Target="https://pbs.twimg.com/media/DtEqgfjUUAAdYQ3.jpg" TargetMode="External"/><Relationship Id="rId168" Type="http://schemas.openxmlformats.org/officeDocument/2006/relationships/hyperlink" Target="https://sea.blouinartinfo.com/news/story/3411606/louis-vuitton-unveils-a-new-store-in-iconsiam-bangkok" TargetMode="External"/><Relationship Id="rId943" Type="http://schemas.openxmlformats.org/officeDocument/2006/relationships/hyperlink" Target="http://thestandard.co/" TargetMode="External"/><Relationship Id="rId1019" Type="http://schemas.openxmlformats.org/officeDocument/2006/relationships/hyperlink" Target="https://www.instagram.com/p/BqxS70aA0tS/?utm_source=ig_twitter_share&amp;igshid=1ry9t9wifjznf" TargetMode="External"/><Relationship Id="rId72" Type="http://schemas.openxmlformats.org/officeDocument/2006/relationships/hyperlink" Target="https://www.facebook.com/toeyfanclub/" TargetMode="External"/><Relationship Id="rId375" Type="http://schemas.openxmlformats.org/officeDocument/2006/relationships/hyperlink" Target="https://twitter.com/ChapeachxReview/status/1069205189737906176" TargetMode="External"/><Relationship Id="rId582" Type="http://schemas.openxmlformats.org/officeDocument/2006/relationships/hyperlink" Target="http://pic.twitter.com/oaQEoYmP0X" TargetMode="External"/><Relationship Id="rId803" Type="http://schemas.openxmlformats.org/officeDocument/2006/relationships/hyperlink" Target="https://www.instagram.com/p/Bq12D0tgeZI/?utm_source=ig_twitter_share&amp;igshid=3nxn96h6zskg" TargetMode="External"/><Relationship Id="rId3" Type="http://schemas.openxmlformats.org/officeDocument/2006/relationships/hyperlink" Target="https://pbs.twimg.com/media/Dt6HD7VUUAE3LZb.jpg" TargetMode="External"/><Relationship Id="rId235" Type="http://schemas.openxmlformats.org/officeDocument/2006/relationships/hyperlink" Target="https://pbs.twimg.com/media/DtuoCMhXcAMaR83.jpg" TargetMode="External"/><Relationship Id="rId442" Type="http://schemas.openxmlformats.org/officeDocument/2006/relationships/hyperlink" Target="https://pbs.twimg.com/media/DtlARATUUAAGi6S.jpg" TargetMode="External"/><Relationship Id="rId887" Type="http://schemas.openxmlformats.org/officeDocument/2006/relationships/hyperlink" Target="http://bie-fanclub.com/" TargetMode="External"/><Relationship Id="rId1072" Type="http://schemas.openxmlformats.org/officeDocument/2006/relationships/hyperlink" Target="https://pbs.twimg.com/media/DtKQP0fXcAAsRgl.jpg" TargetMode="External"/><Relationship Id="rId302" Type="http://schemas.openxmlformats.org/officeDocument/2006/relationships/hyperlink" Target="https://pbs.twimg.com/media/DtqFfWaU4AEJO80.jpg" TargetMode="External"/><Relationship Id="rId747" Type="http://schemas.openxmlformats.org/officeDocument/2006/relationships/hyperlink" Target="http://ambulanceblog.com/" TargetMode="External"/><Relationship Id="rId954" Type="http://schemas.openxmlformats.org/officeDocument/2006/relationships/hyperlink" Target="http://ambulanceblog.com/" TargetMode="External"/><Relationship Id="rId83" Type="http://schemas.openxmlformats.org/officeDocument/2006/relationships/hyperlink" Target="https://pbs.twimg.com/media/Dt2qyQqUUAAbFza.jpg" TargetMode="External"/><Relationship Id="rId179" Type="http://schemas.openxmlformats.org/officeDocument/2006/relationships/hyperlink" Target="http://pic.twitter.com/HEoJgBgpaD" TargetMode="External"/><Relationship Id="rId386" Type="http://schemas.openxmlformats.org/officeDocument/2006/relationships/hyperlink" Target="https://pbs.twimg.com/media/Dto5c5KU4AAl_oD.jpg" TargetMode="External"/><Relationship Id="rId593" Type="http://schemas.openxmlformats.org/officeDocument/2006/relationships/hyperlink" Target="http://www.facebook.com/siwonspecial10" TargetMode="External"/><Relationship Id="rId607" Type="http://schemas.openxmlformats.org/officeDocument/2006/relationships/hyperlink" Target="https://pbs.twimg.com/media/DtZFZWHU4AIZ8dq.jpg" TargetMode="External"/><Relationship Id="rId814" Type="http://schemas.openxmlformats.org/officeDocument/2006/relationships/hyperlink" Target="http://ambulanceblog.com/" TargetMode="External"/><Relationship Id="rId246" Type="http://schemas.openxmlformats.org/officeDocument/2006/relationships/hyperlink" Target="https://sea.blouinartinfo.com/news/story/3411606/louis-vuitton-unveils-a-new-store-in-iconsiam-bangkok" TargetMode="External"/><Relationship Id="rId453" Type="http://schemas.openxmlformats.org/officeDocument/2006/relationships/hyperlink" Target="https://pbs.twimg.com/media/DtkwLPpVAAEgu4S.jpg" TargetMode="External"/><Relationship Id="rId660" Type="http://schemas.openxmlformats.org/officeDocument/2006/relationships/hyperlink" Target="https://pbs.twimg.com/media/DtYgMBAU0AAG549.jpg" TargetMode="External"/><Relationship Id="rId898" Type="http://schemas.openxmlformats.org/officeDocument/2006/relationships/hyperlink" Target="http://bie-fanclub.com/" TargetMode="External"/><Relationship Id="rId1083" Type="http://schemas.openxmlformats.org/officeDocument/2006/relationships/hyperlink" Target="https://www.youtube.com/channel/UCD0r4X0wROuN8_XJhUwUXeg" TargetMode="External"/><Relationship Id="rId106" Type="http://schemas.openxmlformats.org/officeDocument/2006/relationships/hyperlink" Target="https://pbs.twimg.com/media/Dt0hEIUV4AAk8nK.jpg" TargetMode="External"/><Relationship Id="rId313" Type="http://schemas.openxmlformats.org/officeDocument/2006/relationships/hyperlink" Target="https://pbs.twimg.com/media/Dtp7fdIUUAAXz_P.jpg" TargetMode="External"/><Relationship Id="rId758" Type="http://schemas.openxmlformats.org/officeDocument/2006/relationships/hyperlink" Target="https://pbs.twimg.com/media/DtVQ9MSUwAMyRDP.jpg" TargetMode="External"/><Relationship Id="rId965" Type="http://schemas.openxmlformats.org/officeDocument/2006/relationships/hyperlink" Target="https://www.instagram.com/p/BqzP1IgATDi/?utm_source=ig_twitter_share&amp;igshid=1g7w6x8e0wdq8" TargetMode="External"/><Relationship Id="rId1150" Type="http://schemas.openxmlformats.org/officeDocument/2006/relationships/hyperlink" Target="https://www.instagram.com/p/BquU5FmHhUj/?utm_source=ig_twitter_share&amp;igshid=zh9ow5c7ofi5" TargetMode="External"/><Relationship Id="rId10" Type="http://schemas.openxmlformats.org/officeDocument/2006/relationships/hyperlink" Target="https://pbs.twimg.com/media/Dt510JvVsAA9k37.jpg" TargetMode="External"/><Relationship Id="rId94" Type="http://schemas.openxmlformats.org/officeDocument/2006/relationships/hyperlink" Target="https://pbs.twimg.com/media/Dt015JtU4AAbrnq.jpg" TargetMode="External"/><Relationship Id="rId397" Type="http://schemas.openxmlformats.org/officeDocument/2006/relationships/hyperlink" Target="http://treeserverblog.wordpress.com/" TargetMode="External"/><Relationship Id="rId520" Type="http://schemas.openxmlformats.org/officeDocument/2006/relationships/hyperlink" Target="https://pbs.twimg.com/media/DtfLkeLWkAAsuUA.jpg" TargetMode="External"/><Relationship Id="rId618" Type="http://schemas.openxmlformats.org/officeDocument/2006/relationships/hyperlink" Target="https://m.facebook.com/home.php?_rdr" TargetMode="External"/><Relationship Id="rId825" Type="http://schemas.openxmlformats.org/officeDocument/2006/relationships/hyperlink" Target="http://pic.twitter.com/hxOjszoL2Q" TargetMode="External"/><Relationship Id="rId257" Type="http://schemas.openxmlformats.org/officeDocument/2006/relationships/hyperlink" Target="http://etkt.hatenadiary.jp/" TargetMode="External"/><Relationship Id="rId464" Type="http://schemas.openxmlformats.org/officeDocument/2006/relationships/hyperlink" Target="https://www.onesiam.com/" TargetMode="External"/><Relationship Id="rId1010" Type="http://schemas.openxmlformats.org/officeDocument/2006/relationships/hyperlink" Target="https://pbs.twimg.com/media/DtL0bNDVAAEQYL1.jpg" TargetMode="External"/><Relationship Id="rId1094" Type="http://schemas.openxmlformats.org/officeDocument/2006/relationships/hyperlink" Target="https://www.instagram.com/p/BqwHO_Sl1Tf/" TargetMode="External"/><Relationship Id="rId1108" Type="http://schemas.openxmlformats.org/officeDocument/2006/relationships/hyperlink" Target="https://www.instagram.com/p/Bqvwv3MABUo/?utm_source=ig_twitter_share&amp;igshid=fzlvlmuorpvn" TargetMode="External"/><Relationship Id="rId117" Type="http://schemas.openxmlformats.org/officeDocument/2006/relationships/hyperlink" Target="https://www.instagram.com/p/BrFpHcUgFd0/?utm_source=ig_twitter_share&amp;igshid=koqeu2ixopyn" TargetMode="External"/><Relationship Id="rId671" Type="http://schemas.openxmlformats.org/officeDocument/2006/relationships/hyperlink" Target="https://youtu.be/6Svs0zGGw5s" TargetMode="External"/><Relationship Id="rId769" Type="http://schemas.openxmlformats.org/officeDocument/2006/relationships/hyperlink" Target="http://ambulanceblog.com/" TargetMode="External"/><Relationship Id="rId976" Type="http://schemas.openxmlformats.org/officeDocument/2006/relationships/hyperlink" Target="https://pbs.twimg.com/media/DtPWnrqV4AAmTEU.jpg" TargetMode="External"/><Relationship Id="rId324" Type="http://schemas.openxmlformats.org/officeDocument/2006/relationships/hyperlink" Target="https://pbs.twimg.com/media/DtpsA73U4AA2i1L.jpg" TargetMode="External"/><Relationship Id="rId531" Type="http://schemas.openxmlformats.org/officeDocument/2006/relationships/hyperlink" Target="https://www.instagram.com/sakura_noko" TargetMode="External"/><Relationship Id="rId629" Type="http://schemas.openxmlformats.org/officeDocument/2006/relationships/hyperlink" Target="https://pbs.twimg.com/media/DtY7AK3VAAA13i7.jpg" TargetMode="External"/><Relationship Id="rId1161" Type="http://schemas.openxmlformats.org/officeDocument/2006/relationships/hyperlink" Target="https://pbs.twimg.com/media/DtET113VsAI0nxq.jpg" TargetMode="External"/><Relationship Id="rId836" Type="http://schemas.openxmlformats.org/officeDocument/2006/relationships/hyperlink" Target="http://vivi-1212.blogspot.hk/" TargetMode="External"/><Relationship Id="rId1021" Type="http://schemas.openxmlformats.org/officeDocument/2006/relationships/hyperlink" Target="https://www.instagram.com/p/BqxSPVqA96h/?utm_source=ig_twitter_share&amp;igshid=1qu8iiv174pmq" TargetMode="External"/><Relationship Id="rId1119" Type="http://schemas.openxmlformats.org/officeDocument/2006/relationships/hyperlink" Target="https://www.instagram.com/p/Bqvvdm_AiBB/?utm_source=ig_twitter_share&amp;igshid=1a0lbf0e52acy" TargetMode="External"/><Relationship Id="rId903" Type="http://schemas.openxmlformats.org/officeDocument/2006/relationships/hyperlink" Target="https://pbs.twimg.com/media/DtSYySEV4AAfgDO.jpg" TargetMode="External"/><Relationship Id="rId32" Type="http://schemas.openxmlformats.org/officeDocument/2006/relationships/hyperlink" Target="https://pbs.twimg.com/media/Dt5CjCmVAAANAjI.jpg" TargetMode="External"/><Relationship Id="rId181" Type="http://schemas.openxmlformats.org/officeDocument/2006/relationships/hyperlink" Target="https://sea.blouinartinfo.com/news/story/3411606/louis-vuitton-unveils-a-new-store-in-iconsiam-bangkok" TargetMode="External"/><Relationship Id="rId279" Type="http://schemas.openxmlformats.org/officeDocument/2006/relationships/hyperlink" Target="https://pbs.twimg.com/media/DtsIPrQU0AAzo1K.jpg" TargetMode="External"/><Relationship Id="rId486" Type="http://schemas.openxmlformats.org/officeDocument/2006/relationships/hyperlink" Target="http://www.maganetthailand.com/" TargetMode="External"/><Relationship Id="rId693" Type="http://schemas.openxmlformats.org/officeDocument/2006/relationships/hyperlink" Target="http://pic.twitter.com/3kQRBg7NOs" TargetMode="External"/><Relationship Id="rId139" Type="http://schemas.openxmlformats.org/officeDocument/2006/relationships/hyperlink" Target="https://www.facebook.com/560521657641981/posts/723357824691696/" TargetMode="External"/><Relationship Id="rId346" Type="http://schemas.openxmlformats.org/officeDocument/2006/relationships/hyperlink" Target="https://www.instagram.com/p/BrAKY0InXAq/?utm_source=ig_twitter_share&amp;igshid=h9ys48vhl4q6" TargetMode="External"/><Relationship Id="rId553" Type="http://schemas.openxmlformats.org/officeDocument/2006/relationships/hyperlink" Target="https://tourdulichtrongvangoainuoc.blogspot.com/2018/12/mother-of-all-malls-au-tien-o-bangkok.html" TargetMode="External"/><Relationship Id="rId760" Type="http://schemas.openxmlformats.org/officeDocument/2006/relationships/hyperlink" Target="http://rasillshop.lnwshop.com/" TargetMode="External"/><Relationship Id="rId998" Type="http://schemas.openxmlformats.org/officeDocument/2006/relationships/hyperlink" Target="https://pbs.twimg.com/media/DtN2x3aU8AAx8bF.jpg" TargetMode="External"/><Relationship Id="rId206" Type="http://schemas.openxmlformats.org/officeDocument/2006/relationships/hyperlink" Target="http://www.facebook.com/squidmanexe" TargetMode="External"/><Relationship Id="rId413" Type="http://schemas.openxmlformats.org/officeDocument/2006/relationships/hyperlink" Target="https://www.prachachat.net/tourism/news-260445" TargetMode="External"/><Relationship Id="rId858" Type="http://schemas.openxmlformats.org/officeDocument/2006/relationships/hyperlink" Target="https://pbs.twimg.com/media/DtT2SsPU0AA17YF.jpg" TargetMode="External"/><Relationship Id="rId1043" Type="http://schemas.openxmlformats.org/officeDocument/2006/relationships/hyperlink" Target="http://pic.twitter.com/ZIeR1Q92AB" TargetMode="External"/><Relationship Id="rId620" Type="http://schemas.openxmlformats.org/officeDocument/2006/relationships/hyperlink" Target="https://m.facebook.com/home.php?_rdr" TargetMode="External"/><Relationship Id="rId718" Type="http://schemas.openxmlformats.org/officeDocument/2006/relationships/hyperlink" Target="https://www.instagram.com/kangsom_pantip/" TargetMode="External"/><Relationship Id="rId925" Type="http://schemas.openxmlformats.org/officeDocument/2006/relationships/hyperlink" Target="https://pbs.twimg.com/media/DtQky84UwAc38g0.jpg" TargetMode="External"/><Relationship Id="rId1110" Type="http://schemas.openxmlformats.org/officeDocument/2006/relationships/hyperlink" Target="https://pbs.twimg.com/media/DtIltVPVAAAEouG.jpg" TargetMode="External"/><Relationship Id="rId54" Type="http://schemas.openxmlformats.org/officeDocument/2006/relationships/hyperlink" Target="https://pbs.twimg.com/media/Dt4IYlTVYAAIhef.jpg" TargetMode="External"/><Relationship Id="rId270" Type="http://schemas.openxmlformats.org/officeDocument/2006/relationships/hyperlink" Target="https://pbs.twimg.com/media/DttF20uUUAAywqm.jpg" TargetMode="External"/><Relationship Id="rId130" Type="http://schemas.openxmlformats.org/officeDocument/2006/relationships/hyperlink" Target="https://pbs.twimg.com/media/Dt0ICuJU0AIW2cV.jpg" TargetMode="External"/><Relationship Id="rId368" Type="http://schemas.openxmlformats.org/officeDocument/2006/relationships/hyperlink" Target="https://www.instagram.com/Watizkwa/" TargetMode="External"/><Relationship Id="rId575" Type="http://schemas.openxmlformats.org/officeDocument/2006/relationships/hyperlink" Target="http://www.facebook.com/tk.bor" TargetMode="External"/><Relationship Id="rId782" Type="http://schemas.openxmlformats.org/officeDocument/2006/relationships/hyperlink" Target="https://www.instagram.com/p/Bq19Kg8gnZn/?utm_source=ig_twitter_share&amp;igshid=6ik1csvta4h" TargetMode="External"/><Relationship Id="rId228" Type="http://schemas.openxmlformats.org/officeDocument/2006/relationships/hyperlink" Target="https://pbs.twimg.com/media/Dtu20IkWsAAZm76.jpg" TargetMode="External"/><Relationship Id="rId435" Type="http://schemas.openxmlformats.org/officeDocument/2006/relationships/hyperlink" Target="https://pbs.twimg.com/media/DtnFfc2UwAAn13T.jpg" TargetMode="External"/><Relationship Id="rId642" Type="http://schemas.openxmlformats.org/officeDocument/2006/relationships/hyperlink" Target="https://www.instagram.com/sakura_noko" TargetMode="External"/><Relationship Id="rId1065" Type="http://schemas.openxmlformats.org/officeDocument/2006/relationships/hyperlink" Target="https://www.youtube.com/channel/UCD0r4X0wROuN8_XJhUwUXeg" TargetMode="External"/><Relationship Id="rId502" Type="http://schemas.openxmlformats.org/officeDocument/2006/relationships/hyperlink" Target="http://www.nationtv.tv/main/columnist/20/" TargetMode="External"/><Relationship Id="rId947" Type="http://schemas.openxmlformats.org/officeDocument/2006/relationships/hyperlink" Target="https://www.instagram.com/p/BqzUhuaA16w/?utm_source=ig_twitter_share&amp;igshid=1am63nto76vb5" TargetMode="External"/><Relationship Id="rId1132" Type="http://schemas.openxmlformats.org/officeDocument/2006/relationships/hyperlink" Target="https://bit.ly/2PbG772" TargetMode="External"/><Relationship Id="rId76" Type="http://schemas.openxmlformats.org/officeDocument/2006/relationships/hyperlink" Target="https://twitter.com/FlowerZoo" TargetMode="External"/><Relationship Id="rId807" Type="http://schemas.openxmlformats.org/officeDocument/2006/relationships/hyperlink" Target="https://www.instagram.com/p/Bq11bXIgZlf/?utm_source=ig_twitter_share&amp;igshid=1xx353p3vzli7" TargetMode="External"/><Relationship Id="rId292" Type="http://schemas.openxmlformats.org/officeDocument/2006/relationships/hyperlink" Target="https://pbs.twimg.com/media/DtqXx3TV4AAHFKv.jpg" TargetMode="External"/><Relationship Id="rId597" Type="http://schemas.openxmlformats.org/officeDocument/2006/relationships/hyperlink" Target="https://pbs.twimg.com/media/DtZfEefUcAACSfG.jpg" TargetMode="External"/><Relationship Id="rId152" Type="http://schemas.openxmlformats.org/officeDocument/2006/relationships/hyperlink" Target="https://www.instagram.com/neale64/" TargetMode="External"/><Relationship Id="rId457" Type="http://schemas.openxmlformats.org/officeDocument/2006/relationships/hyperlink" Target="https://pbs.twimg.com/media/Dtko7QaUwAADpKH.jpg" TargetMode="External"/><Relationship Id="rId1087" Type="http://schemas.openxmlformats.org/officeDocument/2006/relationships/hyperlink" Target="http://pic.twitter.com/5UYDVtGNpa" TargetMode="External"/><Relationship Id="rId664" Type="http://schemas.openxmlformats.org/officeDocument/2006/relationships/hyperlink" Target="http://www.shutterstock.com/g/trkbakerstudio" TargetMode="External"/><Relationship Id="rId871" Type="http://schemas.openxmlformats.org/officeDocument/2006/relationships/hyperlink" Target="https://pbs.twimg.com/media/DtTdqEUVsAAm2JT.jpg" TargetMode="External"/><Relationship Id="rId969" Type="http://schemas.openxmlformats.org/officeDocument/2006/relationships/hyperlink" Target="https://pbs.twimg.com/media/DtPhEHvVsAAFlrH.jpg" TargetMode="External"/><Relationship Id="rId317" Type="http://schemas.openxmlformats.org/officeDocument/2006/relationships/hyperlink" Target="http://instagram.com/nnmmw_" TargetMode="External"/><Relationship Id="rId524" Type="http://schemas.openxmlformats.org/officeDocument/2006/relationships/hyperlink" Target="https://pbs.twimg.com/media/Dte4EaCUwAALT5f.jpg" TargetMode="External"/><Relationship Id="rId731" Type="http://schemas.openxmlformats.org/officeDocument/2006/relationships/hyperlink" Target="https://www.instagram.com/kangsom_pantip/" TargetMode="External"/><Relationship Id="rId1154" Type="http://schemas.openxmlformats.org/officeDocument/2006/relationships/hyperlink" Target="https://www.instagram.com/p/BquHSh-gvhF/?utm_source=ig_twitter_share&amp;igshid=1656civefq5uw" TargetMode="External"/><Relationship Id="rId98" Type="http://schemas.openxmlformats.org/officeDocument/2006/relationships/hyperlink" Target="https://pbs.twimg.com/media/Dt0rlFDVAAAwK-n.jpg" TargetMode="External"/><Relationship Id="rId829" Type="http://schemas.openxmlformats.org/officeDocument/2006/relationships/hyperlink" Target="http://pic.twitter.com/GbEGb38xBR" TargetMode="External"/><Relationship Id="rId1014" Type="http://schemas.openxmlformats.org/officeDocument/2006/relationships/hyperlink" Target="http://ambulanceblog.com/" TargetMode="External"/><Relationship Id="rId25" Type="http://schemas.openxmlformats.org/officeDocument/2006/relationships/hyperlink" Target="https://www.facebook.com/1773554449533471/posts/2175126182709627/" TargetMode="External"/><Relationship Id="rId174" Type="http://schemas.openxmlformats.org/officeDocument/2006/relationships/hyperlink" Target="https://youtu.be/Q56DoaBC87M" TargetMode="External"/><Relationship Id="rId381" Type="http://schemas.openxmlformats.org/officeDocument/2006/relationships/hyperlink" Target="https://travel.kapook.com/view202343.html" TargetMode="External"/><Relationship Id="rId241" Type="http://schemas.openxmlformats.org/officeDocument/2006/relationships/hyperlink" Target="https://pbs.twimg.com/media/DtufoCKUcAAz05K.jpg" TargetMode="External"/><Relationship Id="rId479" Type="http://schemas.openxmlformats.org/officeDocument/2006/relationships/hyperlink" Target="https://pbs.twimg.com/media/DtjMuhdUwAEq-n5.jpg" TargetMode="External"/><Relationship Id="rId686" Type="http://schemas.openxmlformats.org/officeDocument/2006/relationships/hyperlink" Target="https://www.youtube.com/channel/UCJ7MDDJoFnn0T9r7d1Dq51w" TargetMode="External"/><Relationship Id="rId893" Type="http://schemas.openxmlformats.org/officeDocument/2006/relationships/hyperlink" Target="https://www.facebook.com/tn.thanaerng/?fref=ts" TargetMode="External"/><Relationship Id="rId339" Type="http://schemas.openxmlformats.org/officeDocument/2006/relationships/hyperlink" Target="https://pbs.twimg.com/media/DtphufgVsAQG6AP.jpg" TargetMode="External"/><Relationship Id="rId546" Type="http://schemas.openxmlformats.org/officeDocument/2006/relationships/hyperlink" Target="https://www.instagram.com/kangsom_pantip/" TargetMode="External"/><Relationship Id="rId753" Type="http://schemas.openxmlformats.org/officeDocument/2006/relationships/hyperlink" Target="https://www.instagram.com/kangsom_pantip/" TargetMode="External"/><Relationship Id="rId101" Type="http://schemas.openxmlformats.org/officeDocument/2006/relationships/hyperlink" Target="https://pbs.twimg.com/media/Dt0j5e1V4AIsD83.jpg" TargetMode="External"/><Relationship Id="rId406" Type="http://schemas.openxmlformats.org/officeDocument/2006/relationships/hyperlink" Target="https://instagram.com/sbitaz" TargetMode="External"/><Relationship Id="rId960" Type="http://schemas.openxmlformats.org/officeDocument/2006/relationships/hyperlink" Target="http://ambulanceblog.com/" TargetMode="External"/><Relationship Id="rId1036" Type="http://schemas.openxmlformats.org/officeDocument/2006/relationships/hyperlink" Target="https://pbs.twimg.com/media/DtLJ7C_UcAAQVqs.jpg" TargetMode="External"/><Relationship Id="rId613" Type="http://schemas.openxmlformats.org/officeDocument/2006/relationships/hyperlink" Target="https://pbs.twimg.com/media/DtZAl4aUUAAPXNd.jpg" TargetMode="External"/><Relationship Id="rId820" Type="http://schemas.openxmlformats.org/officeDocument/2006/relationships/hyperlink" Target="https://pbs.twimg.com/media/DtUZUQVUwAA4XpG.jpg" TargetMode="External"/><Relationship Id="rId918" Type="http://schemas.openxmlformats.org/officeDocument/2006/relationships/hyperlink" Target="https://www.instagram.com/p/Bqz7A-KlC7Y/?utm_source=ig_twitter_share&amp;igshid=bj68s9wn449k" TargetMode="External"/><Relationship Id="rId1103" Type="http://schemas.openxmlformats.org/officeDocument/2006/relationships/hyperlink" Target="https://pbs.twimg.com/media/DtJFB9GVsAAA_EL.jpg" TargetMode="External"/><Relationship Id="rId47" Type="http://schemas.openxmlformats.org/officeDocument/2006/relationships/hyperlink" Target="https://pbs.twimg.com/media/Dt4bL-eU0AU2Y-g.jpg" TargetMode="External"/><Relationship Id="rId196" Type="http://schemas.openxmlformats.org/officeDocument/2006/relationships/hyperlink" Target="https://twitter.com/minoyahh/status/1069986508407361536" TargetMode="External"/><Relationship Id="rId263" Type="http://schemas.openxmlformats.org/officeDocument/2006/relationships/hyperlink" Target="https://pbs.twimg.com/media/DttPkaBVAAAQo0j.jpg" TargetMode="External"/><Relationship Id="rId470" Type="http://schemas.openxmlformats.org/officeDocument/2006/relationships/hyperlink" Target="https://youtu.be/jIRcbWg3Ex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771"/>
  <sheetViews>
    <sheetView tabSelected="1" workbookViewId="0">
      <selection sqref="A1:K1"/>
    </sheetView>
  </sheetViews>
  <sheetFormatPr defaultColWidth="14.42578125" defaultRowHeight="15.75" customHeight="1"/>
  <sheetData>
    <row r="1" spans="1:21" ht="15.75" customHeight="1">
      <c r="A1" s="14" t="s">
        <v>0</v>
      </c>
      <c r="B1" s="15"/>
      <c r="C1" s="15"/>
      <c r="D1" s="15"/>
      <c r="E1" s="15"/>
      <c r="F1" s="15"/>
      <c r="G1" s="15"/>
      <c r="H1" s="15"/>
      <c r="I1" s="15"/>
      <c r="J1" s="15"/>
      <c r="K1" s="15"/>
      <c r="L1" s="16" t="s">
        <v>1</v>
      </c>
      <c r="M1" s="15"/>
      <c r="N1" s="15"/>
      <c r="O1" s="15"/>
      <c r="P1" s="15"/>
      <c r="Q1" s="15"/>
      <c r="R1" s="15"/>
      <c r="S1" s="15"/>
      <c r="T1" s="15"/>
      <c r="U1" s="15"/>
    </row>
    <row r="2" spans="1:21" ht="15.75" customHeight="1">
      <c r="A2" s="1" t="s">
        <v>2</v>
      </c>
      <c r="B2" s="2" t="s">
        <v>3</v>
      </c>
      <c r="C2" s="2" t="s">
        <v>4</v>
      </c>
      <c r="D2" s="3" t="s">
        <v>5</v>
      </c>
      <c r="E2" s="2" t="s">
        <v>6</v>
      </c>
      <c r="F2" s="2" t="s">
        <v>7</v>
      </c>
      <c r="G2" s="2" t="s">
        <v>8</v>
      </c>
      <c r="H2" s="2" t="s">
        <v>9</v>
      </c>
      <c r="I2" s="2" t="s">
        <v>10</v>
      </c>
      <c r="J2" s="2" t="s">
        <v>11</v>
      </c>
      <c r="K2" s="2" t="s">
        <v>12</v>
      </c>
      <c r="L2" s="2" t="s">
        <v>13</v>
      </c>
      <c r="M2" s="2" t="s">
        <v>14</v>
      </c>
      <c r="N2" s="2" t="s">
        <v>15</v>
      </c>
      <c r="O2" s="2" t="s">
        <v>16</v>
      </c>
      <c r="P2" s="2" t="s">
        <v>17</v>
      </c>
      <c r="Q2" s="2" t="s">
        <v>9</v>
      </c>
      <c r="R2" s="3" t="s">
        <v>18</v>
      </c>
      <c r="S2" s="2" t="s">
        <v>19</v>
      </c>
      <c r="T2" s="2" t="s">
        <v>20</v>
      </c>
      <c r="U2" s="2" t="s">
        <v>21</v>
      </c>
    </row>
    <row r="3" spans="1:21" ht="15.75" customHeight="1">
      <c r="A3" s="4">
        <v>43442.378865740742</v>
      </c>
      <c r="B3" s="5" t="str">
        <f>HYPERLINK("https://twitter.com/kenzshinchan","@kenzshinchan")</f>
        <v>@kenzshinchan</v>
      </c>
      <c r="C3" s="6" t="s">
        <v>22</v>
      </c>
      <c r="D3" s="7" t="s">
        <v>23</v>
      </c>
      <c r="E3" s="8" t="str">
        <f>HYPERLINK("https://twitter.com/kenzshinchan/status/1071450726172262400","1071450726172262400")</f>
        <v>1071450726172262400</v>
      </c>
      <c r="F3" s="5" t="s">
        <v>24</v>
      </c>
      <c r="G3" s="9"/>
      <c r="H3" s="9"/>
      <c r="I3" s="10">
        <v>0</v>
      </c>
      <c r="J3" s="10">
        <v>0</v>
      </c>
      <c r="K3" s="5" t="str">
        <f>HYPERLINK("http://instagram.com","Instagram")</f>
        <v>Instagram</v>
      </c>
      <c r="L3" s="10">
        <v>118</v>
      </c>
      <c r="M3" s="10">
        <v>117</v>
      </c>
      <c r="N3" s="10">
        <v>4</v>
      </c>
      <c r="O3" s="9"/>
      <c r="P3" s="4">
        <v>40040.039317129631</v>
      </c>
      <c r="Q3" s="6" t="s">
        <v>25</v>
      </c>
      <c r="R3" s="7" t="s">
        <v>26</v>
      </c>
      <c r="S3" s="5" t="s">
        <v>27</v>
      </c>
      <c r="T3" s="9"/>
      <c r="U3" s="8" t="str">
        <f>HYPERLINK("https://pbs.twimg.com/profile_images/470257027386580992/sHSOhvzK.jpeg","View")</f>
        <v>View</v>
      </c>
    </row>
    <row r="4" spans="1:21" ht="15.75" customHeight="1">
      <c r="A4" s="4">
        <v>43442.355706018519</v>
      </c>
      <c r="B4" s="5" t="str">
        <f>HYPERLINK("https://twitter.com/anannannnt","@anannannnt")</f>
        <v>@anannannnt</v>
      </c>
      <c r="C4" s="6" t="s">
        <v>28</v>
      </c>
      <c r="D4" s="7" t="s">
        <v>29</v>
      </c>
      <c r="E4" s="8" t="str">
        <f>HYPERLINK("https://twitter.com/anannannnt/status/1071442332619173888","1071442332619173888")</f>
        <v>1071442332619173888</v>
      </c>
      <c r="F4" s="9"/>
      <c r="G4" s="5" t="s">
        <v>30</v>
      </c>
      <c r="H4" s="9"/>
      <c r="I4" s="10">
        <v>0</v>
      </c>
      <c r="J4" s="10">
        <v>0</v>
      </c>
      <c r="K4" s="5" t="str">
        <f t="shared" ref="K4:K5" si="0">HYPERLINK("http://twitter.com/download/iphone","Twitter for iPhone")</f>
        <v>Twitter for iPhone</v>
      </c>
      <c r="L4" s="10">
        <v>934</v>
      </c>
      <c r="M4" s="10">
        <v>565</v>
      </c>
      <c r="N4" s="10">
        <v>19</v>
      </c>
      <c r="O4" s="9"/>
      <c r="P4" s="4">
        <v>40620.292326388888</v>
      </c>
      <c r="Q4" s="9"/>
      <c r="R4" s="7" t="s">
        <v>31</v>
      </c>
      <c r="S4" s="5" t="s">
        <v>32</v>
      </c>
      <c r="T4" s="9"/>
      <c r="U4" s="8" t="str">
        <f>HYPERLINK("https://pbs.twimg.com/profile_images/1070573244296572928/oAC5GRk7.jpg","View")</f>
        <v>View</v>
      </c>
    </row>
    <row r="5" spans="1:21" ht="15.75" customHeight="1">
      <c r="A5" s="4">
        <v>43442.35460648148</v>
      </c>
      <c r="B5" s="5" t="str">
        <f>HYPERLINK("https://twitter.com/PTRYZAA","@PTRYZAA")</f>
        <v>@PTRYZAA</v>
      </c>
      <c r="C5" s="6" t="s">
        <v>33</v>
      </c>
      <c r="D5" s="7" t="s">
        <v>34</v>
      </c>
      <c r="E5" s="8" t="str">
        <f>HYPERLINK("https://twitter.com/PTRYZAA/status/1071441933745025024","1071441933745025024")</f>
        <v>1071441933745025024</v>
      </c>
      <c r="F5" s="9"/>
      <c r="G5" s="5" t="s">
        <v>35</v>
      </c>
      <c r="H5" s="9"/>
      <c r="I5" s="10">
        <v>0</v>
      </c>
      <c r="J5" s="10">
        <v>0</v>
      </c>
      <c r="K5" s="5" t="str">
        <f t="shared" si="0"/>
        <v>Twitter for iPhone</v>
      </c>
      <c r="L5" s="10">
        <v>411</v>
      </c>
      <c r="M5" s="10">
        <v>232</v>
      </c>
      <c r="N5" s="10">
        <v>4</v>
      </c>
      <c r="O5" s="9"/>
      <c r="P5" s="4">
        <v>40171.181990740741</v>
      </c>
      <c r="Q5" s="6" t="s">
        <v>36</v>
      </c>
      <c r="R5" s="7" t="s">
        <v>37</v>
      </c>
      <c r="S5" s="9"/>
      <c r="T5" s="9"/>
      <c r="U5" s="8" t="str">
        <f>HYPERLINK("https://pbs.twimg.com/profile_images/989113909041774593/Y7I0-M9G.jpg","View")</f>
        <v>View</v>
      </c>
    </row>
    <row r="6" spans="1:21" ht="15.75" customHeight="1">
      <c r="A6" s="4">
        <v>43442.346215277779</v>
      </c>
      <c r="B6" s="5" t="str">
        <f>HYPERLINK("https://twitter.com/KhunNote_O3O","@KhunNote_O3O")</f>
        <v>@KhunNote_O3O</v>
      </c>
      <c r="C6" s="6" t="s">
        <v>38</v>
      </c>
      <c r="D6" s="7" t="s">
        <v>39</v>
      </c>
      <c r="E6" s="8" t="str">
        <f>HYPERLINK("https://twitter.com/KhunNote_O3O/status/1071438894753869824","1071438894753869824")</f>
        <v>1071438894753869824</v>
      </c>
      <c r="F6" s="5" t="s">
        <v>40</v>
      </c>
      <c r="G6" s="9"/>
      <c r="H6" s="9"/>
      <c r="I6" s="10">
        <v>0</v>
      </c>
      <c r="J6" s="10">
        <v>0</v>
      </c>
      <c r="K6" s="5" t="str">
        <f>HYPERLINK("http://instagram.com","Instagram")</f>
        <v>Instagram</v>
      </c>
      <c r="L6" s="10">
        <v>54</v>
      </c>
      <c r="M6" s="10">
        <v>45</v>
      </c>
      <c r="N6" s="10">
        <v>0</v>
      </c>
      <c r="O6" s="9"/>
      <c r="P6" s="4">
        <v>40366.026886574073</v>
      </c>
      <c r="Q6" s="6" t="s">
        <v>41</v>
      </c>
      <c r="R6" s="7" t="s">
        <v>42</v>
      </c>
      <c r="S6" s="5" t="s">
        <v>43</v>
      </c>
      <c r="T6" s="9"/>
      <c r="U6" s="8" t="str">
        <f>HYPERLINK("https://pbs.twimg.com/profile_images/651997364018741248/o8nm2_BQ.jpg","View")</f>
        <v>View</v>
      </c>
    </row>
    <row r="7" spans="1:21" ht="15.75" customHeight="1">
      <c r="A7" s="4">
        <v>43442.345219907409</v>
      </c>
      <c r="B7" s="5" t="str">
        <f>HYPERLINK("https://twitter.com/PIM_OnO","@PIM_OnO")</f>
        <v>@PIM_OnO</v>
      </c>
      <c r="C7" s="6" t="s">
        <v>44</v>
      </c>
      <c r="D7" s="7" t="s">
        <v>45</v>
      </c>
      <c r="E7" s="8" t="str">
        <f>HYPERLINK("https://twitter.com/PIM_OnO/status/1071438532340793344","1071438532340793344")</f>
        <v>1071438532340793344</v>
      </c>
      <c r="F7" s="9"/>
      <c r="G7" s="9"/>
      <c r="H7" s="9"/>
      <c r="I7" s="10">
        <v>0</v>
      </c>
      <c r="J7" s="10">
        <v>1</v>
      </c>
      <c r="K7" s="5" t="str">
        <f>HYPERLINK("http://twitter.com/download/android","Twitter for Android")</f>
        <v>Twitter for Android</v>
      </c>
      <c r="L7" s="10">
        <v>54</v>
      </c>
      <c r="M7" s="10">
        <v>95</v>
      </c>
      <c r="N7" s="10">
        <v>0</v>
      </c>
      <c r="O7" s="9"/>
      <c r="P7" s="4">
        <v>41737.340208333335</v>
      </c>
      <c r="Q7" s="9"/>
      <c r="R7" s="7" t="s">
        <v>46</v>
      </c>
      <c r="S7" s="9"/>
      <c r="T7" s="9"/>
      <c r="U7" s="8" t="str">
        <f>HYPERLINK("https://pbs.twimg.com/profile_images/1029305946999144448/125hXTvt.jpg","View")</f>
        <v>View</v>
      </c>
    </row>
    <row r="8" spans="1:21" ht="15.75" customHeight="1">
      <c r="A8" s="4">
        <v>43442.337685185186</v>
      </c>
      <c r="B8" s="5" t="str">
        <f>HYPERLINK("https://twitter.com/Feznyp","@Feznyp")</f>
        <v>@Feznyp</v>
      </c>
      <c r="C8" s="6" t="s">
        <v>47</v>
      </c>
      <c r="D8" s="7" t="s">
        <v>48</v>
      </c>
      <c r="E8" s="8" t="str">
        <f>HYPERLINK("https://twitter.com/Feznyp/status/1071435802792456192","1071435802792456192")</f>
        <v>1071435802792456192</v>
      </c>
      <c r="F8" s="9"/>
      <c r="G8" s="9"/>
      <c r="H8" s="9"/>
      <c r="I8" s="10">
        <v>0</v>
      </c>
      <c r="J8" s="10">
        <v>0</v>
      </c>
      <c r="K8" s="5" t="str">
        <f t="shared" ref="K8:K11" si="1">HYPERLINK("http://twitter.com/download/iphone","Twitter for iPhone")</f>
        <v>Twitter for iPhone</v>
      </c>
      <c r="L8" s="10">
        <v>52</v>
      </c>
      <c r="M8" s="10">
        <v>57</v>
      </c>
      <c r="N8" s="10">
        <v>0</v>
      </c>
      <c r="O8" s="9"/>
      <c r="P8" s="4">
        <v>42763.181608796294</v>
      </c>
      <c r="Q8" s="9"/>
      <c r="R8" s="9"/>
      <c r="S8" s="9"/>
      <c r="T8" s="9"/>
      <c r="U8" s="8" t="str">
        <f>HYPERLINK("https://pbs.twimg.com/profile_images/1064228971833831424/82xDfeXa.jpg","View")</f>
        <v>View</v>
      </c>
    </row>
    <row r="9" spans="1:21" ht="15.75" customHeight="1">
      <c r="A9" s="4">
        <v>43442.317662037036</v>
      </c>
      <c r="B9" s="5" t="str">
        <f>HYPERLINK("https://twitter.com/naninnet","@naninnet")</f>
        <v>@naninnet</v>
      </c>
      <c r="C9" s="6" t="s">
        <v>49</v>
      </c>
      <c r="D9" s="7" t="s">
        <v>50</v>
      </c>
      <c r="E9" s="8" t="str">
        <f>HYPERLINK("https://twitter.com/naninnet/status/1071428547200221184","1071428547200221184")</f>
        <v>1071428547200221184</v>
      </c>
      <c r="F9" s="9"/>
      <c r="G9" s="9"/>
      <c r="H9" s="9"/>
      <c r="I9" s="10">
        <v>0</v>
      </c>
      <c r="J9" s="10">
        <v>0</v>
      </c>
      <c r="K9" s="5" t="str">
        <f t="shared" si="1"/>
        <v>Twitter for iPhone</v>
      </c>
      <c r="L9" s="10">
        <v>120</v>
      </c>
      <c r="M9" s="10">
        <v>157</v>
      </c>
      <c r="N9" s="10">
        <v>1</v>
      </c>
      <c r="O9" s="9"/>
      <c r="P9" s="4">
        <v>40172.048182870371</v>
      </c>
      <c r="Q9" s="6" t="s">
        <v>51</v>
      </c>
      <c r="R9" s="7" t="s">
        <v>52</v>
      </c>
      <c r="S9" s="9"/>
      <c r="T9" s="9"/>
      <c r="U9" s="8" t="str">
        <f>HYPERLINK("https://pbs.twimg.com/profile_images/1067097151203725314/mOSCw_rz.jpg","View")</f>
        <v>View</v>
      </c>
    </row>
    <row r="10" spans="1:21" ht="15.75" customHeight="1">
      <c r="A10" s="4">
        <v>43442.314375000002</v>
      </c>
      <c r="B10" s="5" t="str">
        <f>HYPERLINK("https://twitter.com/janyoonsic","@janyoonsic")</f>
        <v>@janyoonsic</v>
      </c>
      <c r="C10" s="6" t="s">
        <v>53</v>
      </c>
      <c r="D10" s="7" t="s">
        <v>54</v>
      </c>
      <c r="E10" s="8" t="str">
        <f>HYPERLINK("https://twitter.com/janyoonsic/status/1071427357641138181","1071427357641138181")</f>
        <v>1071427357641138181</v>
      </c>
      <c r="F10" s="9"/>
      <c r="G10" s="5" t="s">
        <v>55</v>
      </c>
      <c r="H10" s="9"/>
      <c r="I10" s="10">
        <v>0</v>
      </c>
      <c r="J10" s="10">
        <v>0</v>
      </c>
      <c r="K10" s="5" t="str">
        <f t="shared" si="1"/>
        <v>Twitter for iPhone</v>
      </c>
      <c r="L10" s="10">
        <v>2467</v>
      </c>
      <c r="M10" s="10">
        <v>499</v>
      </c>
      <c r="N10" s="10">
        <v>19</v>
      </c>
      <c r="O10" s="9"/>
      <c r="P10" s="4">
        <v>40392.391504629632</v>
      </c>
      <c r="Q10" s="6" t="s">
        <v>41</v>
      </c>
      <c r="R10" s="7" t="s">
        <v>56</v>
      </c>
      <c r="S10" s="9"/>
      <c r="T10" s="9"/>
      <c r="U10" s="8" t="str">
        <f>HYPERLINK("https://pbs.twimg.com/profile_images/1001425066138071040/lYE8HKIS.jpg","View")</f>
        <v>View</v>
      </c>
    </row>
    <row r="11" spans="1:21" ht="15.75" customHeight="1">
      <c r="A11" s="4">
        <v>43442.305208333331</v>
      </c>
      <c r="B11" s="5" t="str">
        <f>HYPERLINK("https://twitter.com/palin289","@palin289")</f>
        <v>@palin289</v>
      </c>
      <c r="C11" s="6" t="s">
        <v>57</v>
      </c>
      <c r="D11" s="7" t="s">
        <v>58</v>
      </c>
      <c r="E11" s="8" t="str">
        <f>HYPERLINK("https://twitter.com/palin289/status/1071424032715591680","1071424032715591680")</f>
        <v>1071424032715591680</v>
      </c>
      <c r="F11" s="9"/>
      <c r="G11" s="9"/>
      <c r="H11" s="9"/>
      <c r="I11" s="10">
        <v>0</v>
      </c>
      <c r="J11" s="10">
        <v>0</v>
      </c>
      <c r="K11" s="5" t="str">
        <f t="shared" si="1"/>
        <v>Twitter for iPhone</v>
      </c>
      <c r="L11" s="10">
        <v>145</v>
      </c>
      <c r="M11" s="10">
        <v>266</v>
      </c>
      <c r="N11" s="10">
        <v>3</v>
      </c>
      <c r="O11" s="9"/>
      <c r="P11" s="4">
        <v>40165.463622685187</v>
      </c>
      <c r="Q11" s="6" t="s">
        <v>59</v>
      </c>
      <c r="R11" s="7" t="s">
        <v>60</v>
      </c>
      <c r="S11" s="5" t="s">
        <v>61</v>
      </c>
      <c r="T11" s="9"/>
      <c r="U11" s="8" t="str">
        <f>HYPERLINK("https://pbs.twimg.com/profile_images/889596479018422272/3ypOrlWh.jpg","View")</f>
        <v>View</v>
      </c>
    </row>
    <row r="12" spans="1:21" ht="15.75" customHeight="1">
      <c r="A12" s="4">
        <v>43442.303425925929</v>
      </c>
      <c r="B12" s="5" t="str">
        <f>HYPERLINK("https://twitter.com/knatt15173","@knatt15173")</f>
        <v>@knatt15173</v>
      </c>
      <c r="C12" s="6" t="s">
        <v>62</v>
      </c>
      <c r="D12" s="7" t="s">
        <v>63</v>
      </c>
      <c r="E12" s="8" t="str">
        <f>HYPERLINK("https://twitter.com/knatt15173/status/1071423387564617728","1071423387564617728")</f>
        <v>1071423387564617728</v>
      </c>
      <c r="F12" s="9"/>
      <c r="G12" s="5" t="s">
        <v>64</v>
      </c>
      <c r="H12" s="9"/>
      <c r="I12" s="10">
        <v>0</v>
      </c>
      <c r="J12" s="10">
        <v>2</v>
      </c>
      <c r="K12" s="5" t="str">
        <f>HYPERLINK("http://twitter.com/download/android","Twitter for Android")</f>
        <v>Twitter for Android</v>
      </c>
      <c r="L12" s="10">
        <v>223</v>
      </c>
      <c r="M12" s="10">
        <v>192</v>
      </c>
      <c r="N12" s="10">
        <v>0</v>
      </c>
      <c r="O12" s="9"/>
      <c r="P12" s="4">
        <v>40473.151898148149</v>
      </c>
      <c r="Q12" s="6" t="s">
        <v>59</v>
      </c>
      <c r="R12" s="7" t="s">
        <v>65</v>
      </c>
      <c r="S12" s="5" t="s">
        <v>66</v>
      </c>
      <c r="T12" s="9"/>
      <c r="U12" s="8" t="str">
        <f>HYPERLINK("https://pbs.twimg.com/profile_images/1024240891752374272/r6MPQa0D.jpg","View")</f>
        <v>View</v>
      </c>
    </row>
    <row r="13" spans="1:21" ht="15.75" customHeight="1">
      <c r="A13" s="4">
        <v>43442.292384259257</v>
      </c>
      <c r="B13" s="5" t="str">
        <f>HYPERLINK("https://twitter.com/trkbakermetro","@trkbakermetro")</f>
        <v>@trkbakermetro</v>
      </c>
      <c r="C13" s="6" t="s">
        <v>67</v>
      </c>
      <c r="D13" s="7" t="s">
        <v>68</v>
      </c>
      <c r="E13" s="8" t="str">
        <f>HYPERLINK("https://twitter.com/trkbakermetro/status/1071419386353803264","1071419386353803264")</f>
        <v>1071419386353803264</v>
      </c>
      <c r="F13" s="9"/>
      <c r="G13" s="5" t="s">
        <v>69</v>
      </c>
      <c r="H13" s="9"/>
      <c r="I13" s="10">
        <v>0</v>
      </c>
      <c r="J13" s="10">
        <v>0</v>
      </c>
      <c r="K13" s="5" t="str">
        <f t="shared" ref="K13:K14" si="2">HYPERLINK("http://twitter.com/download/iphone","Twitter for iPhone")</f>
        <v>Twitter for iPhone</v>
      </c>
      <c r="L13" s="10">
        <v>116</v>
      </c>
      <c r="M13" s="10">
        <v>327</v>
      </c>
      <c r="N13" s="10">
        <v>2</v>
      </c>
      <c r="O13" s="9"/>
      <c r="P13" s="4">
        <v>40176.091874999998</v>
      </c>
      <c r="Q13" s="6" t="s">
        <v>70</v>
      </c>
      <c r="R13" s="7" t="s">
        <v>71</v>
      </c>
      <c r="S13" s="5" t="s">
        <v>72</v>
      </c>
      <c r="T13" s="9"/>
      <c r="U13" s="8" t="str">
        <f>HYPERLINK("https://pbs.twimg.com/profile_images/1057253377589923840/1wfXYilH.jpg","View")</f>
        <v>View</v>
      </c>
    </row>
    <row r="14" spans="1:21" ht="15.75" customHeight="1">
      <c r="A14" s="4">
        <v>43442.274386574078</v>
      </c>
      <c r="B14" s="5" t="str">
        <f>HYPERLINK("https://twitter.com/naninnet","@naninnet")</f>
        <v>@naninnet</v>
      </c>
      <c r="C14" s="6" t="s">
        <v>49</v>
      </c>
      <c r="D14" s="7" t="s">
        <v>73</v>
      </c>
      <c r="E14" s="8" t="str">
        <f>HYPERLINK("https://twitter.com/naninnet/status/1071412864190042113","1071412864190042113")</f>
        <v>1071412864190042113</v>
      </c>
      <c r="F14" s="9"/>
      <c r="G14" s="9"/>
      <c r="H14" s="9"/>
      <c r="I14" s="10">
        <v>0</v>
      </c>
      <c r="J14" s="10">
        <v>0</v>
      </c>
      <c r="K14" s="5" t="str">
        <f t="shared" si="2"/>
        <v>Twitter for iPhone</v>
      </c>
      <c r="L14" s="10">
        <v>120</v>
      </c>
      <c r="M14" s="10">
        <v>157</v>
      </c>
      <c r="N14" s="10">
        <v>1</v>
      </c>
      <c r="O14" s="9"/>
      <c r="P14" s="4">
        <v>40172.048182870371</v>
      </c>
      <c r="Q14" s="6" t="s">
        <v>51</v>
      </c>
      <c r="R14" s="7" t="s">
        <v>52</v>
      </c>
      <c r="S14" s="9"/>
      <c r="T14" s="9"/>
      <c r="U14" s="8" t="str">
        <f>HYPERLINK("https://pbs.twimg.com/profile_images/1067097151203725314/mOSCw_rz.jpg","View")</f>
        <v>View</v>
      </c>
    </row>
    <row r="15" spans="1:21" ht="15.75" customHeight="1">
      <c r="A15" s="4">
        <v>43442.262002314819</v>
      </c>
      <c r="B15" s="5" t="str">
        <f>HYPERLINK("https://twitter.com/ppanggs","@ppanggs")</f>
        <v>@ppanggs</v>
      </c>
      <c r="C15" s="6" t="s">
        <v>74</v>
      </c>
      <c r="D15" s="7" t="s">
        <v>75</v>
      </c>
      <c r="E15" s="8" t="str">
        <f>HYPERLINK("https://twitter.com/ppanggs/status/1071408376549117952","1071408376549117952")</f>
        <v>1071408376549117952</v>
      </c>
      <c r="F15" s="5" t="s">
        <v>76</v>
      </c>
      <c r="G15" s="9"/>
      <c r="H15" s="5" t="str">
        <f>HYPERLINK("https://ctrlq.org/maps/address/#13.72780008,100.50978666","Map")</f>
        <v>Map</v>
      </c>
      <c r="I15" s="10">
        <v>0</v>
      </c>
      <c r="J15" s="10">
        <v>0</v>
      </c>
      <c r="K15" s="5" t="str">
        <f>HYPERLINK("http://instagram.com","Instagram")</f>
        <v>Instagram</v>
      </c>
      <c r="L15" s="10">
        <v>534</v>
      </c>
      <c r="M15" s="10">
        <v>207</v>
      </c>
      <c r="N15" s="10">
        <v>3</v>
      </c>
      <c r="O15" s="9"/>
      <c r="P15" s="4">
        <v>40154.054675925923</v>
      </c>
      <c r="Q15" s="6" t="s">
        <v>77</v>
      </c>
      <c r="R15" s="7" t="s">
        <v>78</v>
      </c>
      <c r="S15" s="5" t="s">
        <v>79</v>
      </c>
      <c r="T15" s="9"/>
      <c r="U15" s="8" t="str">
        <f>HYPERLINK("https://pbs.twimg.com/profile_images/904642372746620928/DemVqHqk.jpg","View")</f>
        <v>View</v>
      </c>
    </row>
    <row r="16" spans="1:21" ht="15.75" customHeight="1">
      <c r="A16" s="4">
        <v>43442.243796296301</v>
      </c>
      <c r="B16" s="5" t="str">
        <f>HYPERLINK("https://twitter.com/leemkz99","@leemkz99")</f>
        <v>@leemkz99</v>
      </c>
      <c r="C16" s="6" t="s">
        <v>80</v>
      </c>
      <c r="D16" s="7" t="s">
        <v>81</v>
      </c>
      <c r="E16" s="8" t="str">
        <f>HYPERLINK("https://twitter.com/leemkz99/status/1071401779961577474","1071401779961577474")</f>
        <v>1071401779961577474</v>
      </c>
      <c r="F16" s="9"/>
      <c r="G16" s="5" t="s">
        <v>82</v>
      </c>
      <c r="H16" s="9"/>
      <c r="I16" s="10">
        <v>0</v>
      </c>
      <c r="J16" s="10">
        <v>2</v>
      </c>
      <c r="K16" s="5" t="str">
        <f>HYPERLINK("http://twitter.com/download/iphone","Twitter for iPhone")</f>
        <v>Twitter for iPhone</v>
      </c>
      <c r="L16" s="10">
        <v>8</v>
      </c>
      <c r="M16" s="10">
        <v>153</v>
      </c>
      <c r="N16" s="10">
        <v>0</v>
      </c>
      <c r="O16" s="9"/>
      <c r="P16" s="4">
        <v>43375.975648148145</v>
      </c>
      <c r="Q16" s="6" t="s">
        <v>83</v>
      </c>
      <c r="R16" s="7" t="s">
        <v>84</v>
      </c>
      <c r="S16" s="9"/>
      <c r="T16" s="9"/>
      <c r="U16" s="8" t="str">
        <f>HYPERLINK("https://pbs.twimg.com/profile_images/1063757941071728640/MZy23LW4.jpg","View")</f>
        <v>View</v>
      </c>
    </row>
    <row r="17" spans="1:21" ht="15.75" customHeight="1">
      <c r="A17" s="4">
        <v>43442.231516203705</v>
      </c>
      <c r="B17" s="5" t="str">
        <f>HYPERLINK("https://twitter.com/YimIsSmilez","@YimIsSmilez")</f>
        <v>@YimIsSmilez</v>
      </c>
      <c r="C17" s="6" t="s">
        <v>85</v>
      </c>
      <c r="D17" s="7" t="s">
        <v>86</v>
      </c>
      <c r="E17" s="8" t="str">
        <f>HYPERLINK("https://twitter.com/YimIsSmilez/status/1071397330757144577","1071397330757144577")</f>
        <v>1071397330757144577</v>
      </c>
      <c r="F17" s="9"/>
      <c r="G17" s="5" t="s">
        <v>87</v>
      </c>
      <c r="H17" s="9"/>
      <c r="I17" s="10">
        <v>98</v>
      </c>
      <c r="J17" s="10">
        <v>330</v>
      </c>
      <c r="K17" s="5" t="str">
        <f>HYPERLINK("http://twitter.com/download/android","Twitter for Android")</f>
        <v>Twitter for Android</v>
      </c>
      <c r="L17" s="10">
        <v>510</v>
      </c>
      <c r="M17" s="10">
        <v>8</v>
      </c>
      <c r="N17" s="10">
        <v>1</v>
      </c>
      <c r="O17" s="9"/>
      <c r="P17" s="4">
        <v>43388.099386574075</v>
      </c>
      <c r="Q17" s="9"/>
      <c r="R17" s="7" t="s">
        <v>88</v>
      </c>
      <c r="S17" s="9"/>
      <c r="T17" s="9"/>
      <c r="U17" s="8" t="str">
        <f>HYPERLINK("https://pbs.twimg.com/profile_images/1071064750899908609/G_qqx09J.jpg","View")</f>
        <v>View</v>
      </c>
    </row>
    <row r="18" spans="1:21" ht="15.75" customHeight="1">
      <c r="A18" s="4">
        <v>43442.206805555557</v>
      </c>
      <c r="B18" s="5" t="str">
        <f>HYPERLINK("https://twitter.com/mewki_mimi","@mewki_mimi")</f>
        <v>@mewki_mimi</v>
      </c>
      <c r="C18" s="6" t="s">
        <v>89</v>
      </c>
      <c r="D18" s="7" t="s">
        <v>90</v>
      </c>
      <c r="E18" s="8" t="str">
        <f>HYPERLINK("https://twitter.com/mewki_mimi/status/1071388374919983105","1071388374919983105")</f>
        <v>1071388374919983105</v>
      </c>
      <c r="F18" s="5" t="s">
        <v>91</v>
      </c>
      <c r="G18" s="9"/>
      <c r="H18" s="5" t="str">
        <f>HYPERLINK("https://ctrlq.org/maps/address/#13.72703909,100.50997928","Map")</f>
        <v>Map</v>
      </c>
      <c r="I18" s="10">
        <v>0</v>
      </c>
      <c r="J18" s="10">
        <v>0</v>
      </c>
      <c r="K18" s="5" t="str">
        <f>HYPERLINK("http://instagram.com","Instagram")</f>
        <v>Instagram</v>
      </c>
      <c r="L18" s="10">
        <v>9646</v>
      </c>
      <c r="M18" s="10">
        <v>522</v>
      </c>
      <c r="N18" s="10">
        <v>37</v>
      </c>
      <c r="O18" s="9"/>
      <c r="P18" s="4">
        <v>40037.429224537038</v>
      </c>
      <c r="Q18" s="6" t="s">
        <v>92</v>
      </c>
      <c r="R18" s="11" t="s">
        <v>93</v>
      </c>
      <c r="S18" s="5" t="s">
        <v>94</v>
      </c>
      <c r="T18" s="9"/>
      <c r="U18" s="8" t="str">
        <f>HYPERLINK("https://pbs.twimg.com/profile_images/1030280911336525825/u4yXq4Pp.jpg","View")</f>
        <v>View</v>
      </c>
    </row>
    <row r="19" spans="1:21" ht="15.75" customHeight="1">
      <c r="A19" s="4">
        <v>43442.199837962966</v>
      </c>
      <c r="B19" s="5" t="str">
        <f>HYPERLINK("https://twitter.com/WhatTheFilmWTF","@WhatTheFilmWTF")</f>
        <v>@WhatTheFilmWTF</v>
      </c>
      <c r="C19" s="6" t="s">
        <v>95</v>
      </c>
      <c r="D19" s="7" t="s">
        <v>96</v>
      </c>
      <c r="E19" s="8" t="str">
        <f>HYPERLINK("https://twitter.com/WhatTheFilmWTF/status/1071385848963260416","1071385848963260416")</f>
        <v>1071385848963260416</v>
      </c>
      <c r="F19" s="9"/>
      <c r="G19" s="5" t="s">
        <v>97</v>
      </c>
      <c r="H19" s="9"/>
      <c r="I19" s="10">
        <v>10</v>
      </c>
      <c r="J19" s="10">
        <v>10</v>
      </c>
      <c r="K19" s="5" t="str">
        <f>HYPERLINK("http://twitter.com/download/android","Twitter for Android")</f>
        <v>Twitter for Android</v>
      </c>
      <c r="L19" s="10">
        <v>16</v>
      </c>
      <c r="M19" s="10">
        <v>40</v>
      </c>
      <c r="N19" s="10">
        <v>0</v>
      </c>
      <c r="O19" s="9"/>
      <c r="P19" s="4">
        <v>43360.924756944441</v>
      </c>
      <c r="Q19" s="6" t="s">
        <v>98</v>
      </c>
      <c r="R19" s="7" t="s">
        <v>99</v>
      </c>
      <c r="S19" s="5" t="s">
        <v>100</v>
      </c>
      <c r="T19" s="9"/>
      <c r="U19" s="8" t="str">
        <f>HYPERLINK("https://pbs.twimg.com/profile_images/1052150819934490624/edlfPIhW.jpg","View")</f>
        <v>View</v>
      </c>
    </row>
    <row r="20" spans="1:21" ht="15.75" customHeight="1">
      <c r="A20" s="4">
        <v>43442.186469907407</v>
      </c>
      <c r="B20" s="5" t="str">
        <f>HYPERLINK("https://twitter.com/iYamaPor","@iYamaPor")</f>
        <v>@iYamaPor</v>
      </c>
      <c r="C20" s="6" t="s">
        <v>101</v>
      </c>
      <c r="D20" s="7" t="s">
        <v>102</v>
      </c>
      <c r="E20" s="8" t="str">
        <f>HYPERLINK("https://twitter.com/iYamaPor/status/1071381003166334977","1071381003166334977")</f>
        <v>1071381003166334977</v>
      </c>
      <c r="F20" s="9"/>
      <c r="G20" s="5" t="s">
        <v>103</v>
      </c>
      <c r="H20" s="9"/>
      <c r="I20" s="10">
        <v>0</v>
      </c>
      <c r="J20" s="10">
        <v>0</v>
      </c>
      <c r="K20" s="5" t="str">
        <f t="shared" ref="K20:K22" si="3">HYPERLINK("http://twitter.com/download/iphone","Twitter for iPhone")</f>
        <v>Twitter for iPhone</v>
      </c>
      <c r="L20" s="10">
        <v>193</v>
      </c>
      <c r="M20" s="10">
        <v>378</v>
      </c>
      <c r="N20" s="10">
        <v>1</v>
      </c>
      <c r="O20" s="9"/>
      <c r="P20" s="4">
        <v>40087.020879629628</v>
      </c>
      <c r="Q20" s="6" t="s">
        <v>51</v>
      </c>
      <c r="R20" s="7" t="s">
        <v>104</v>
      </c>
      <c r="S20" s="9"/>
      <c r="T20" s="9"/>
      <c r="U20" s="8" t="str">
        <f>HYPERLINK("https://pbs.twimg.com/profile_images/1065536153783164928/3aSlqcG0.jpg","View")</f>
        <v>View</v>
      </c>
    </row>
    <row r="21" spans="1:21" ht="15.75" customHeight="1">
      <c r="A21" s="4">
        <v>43442.185949074075</v>
      </c>
      <c r="B21" s="5" t="str">
        <f>HYPERLINK("https://twitter.com/MajorGroup","@MajorGroup")</f>
        <v>@MajorGroup</v>
      </c>
      <c r="C21" s="6" t="s">
        <v>105</v>
      </c>
      <c r="D21" s="7" t="s">
        <v>106</v>
      </c>
      <c r="E21" s="8" t="str">
        <f>HYPERLINK("https://twitter.com/MajorGroup/status/1071380815882334208","1071380815882334208")</f>
        <v>1071380815882334208</v>
      </c>
      <c r="F21" s="9"/>
      <c r="G21" s="5" t="s">
        <v>107</v>
      </c>
      <c r="H21" s="9"/>
      <c r="I21" s="10">
        <v>8</v>
      </c>
      <c r="J21" s="10">
        <v>14</v>
      </c>
      <c r="K21" s="5" t="str">
        <f t="shared" si="3"/>
        <v>Twitter for iPhone</v>
      </c>
      <c r="L21" s="10">
        <v>2511943</v>
      </c>
      <c r="M21" s="10">
        <v>140</v>
      </c>
      <c r="N21" s="10">
        <v>1192</v>
      </c>
      <c r="O21" s="10" t="s">
        <v>108</v>
      </c>
      <c r="P21" s="4">
        <v>40056.299363425926</v>
      </c>
      <c r="Q21" s="6" t="s">
        <v>59</v>
      </c>
      <c r="R21" s="7" t="s">
        <v>109</v>
      </c>
      <c r="S21" s="5" t="s">
        <v>110</v>
      </c>
      <c r="T21" s="9"/>
      <c r="U21" s="8" t="str">
        <f>HYPERLINK("https://pbs.twimg.com/profile_images/924602952903401475/lMDAdq86.jpg","View")</f>
        <v>View</v>
      </c>
    </row>
    <row r="22" spans="1:21" ht="15.75" customHeight="1">
      <c r="A22" s="4">
        <v>43442.175659722227</v>
      </c>
      <c r="B22" s="5" t="str">
        <f>HYPERLINK("https://twitter.com/leenamfanclub","@leenamfanclub")</f>
        <v>@leenamfanclub</v>
      </c>
      <c r="C22" s="6" t="s">
        <v>111</v>
      </c>
      <c r="D22" s="7" t="s">
        <v>112</v>
      </c>
      <c r="E22" s="8" t="str">
        <f>HYPERLINK("https://twitter.com/leenamfanclub/status/1071377087414423552","1071377087414423552")</f>
        <v>1071377087414423552</v>
      </c>
      <c r="F22" s="5" t="s">
        <v>113</v>
      </c>
      <c r="G22" s="5" t="s">
        <v>114</v>
      </c>
      <c r="H22" s="9"/>
      <c r="I22" s="10">
        <v>96</v>
      </c>
      <c r="J22" s="10">
        <v>151</v>
      </c>
      <c r="K22" s="5" t="str">
        <f t="shared" si="3"/>
        <v>Twitter for iPhone</v>
      </c>
      <c r="L22" s="10">
        <v>13956</v>
      </c>
      <c r="M22" s="10">
        <v>39</v>
      </c>
      <c r="N22" s="10">
        <v>13</v>
      </c>
      <c r="O22" s="9"/>
      <c r="P22" s="4">
        <v>41829.362905092596</v>
      </c>
      <c r="Q22" s="9"/>
      <c r="R22" s="7" t="s">
        <v>115</v>
      </c>
      <c r="S22" s="5" t="s">
        <v>116</v>
      </c>
      <c r="T22" s="9"/>
      <c r="U22" s="8" t="str">
        <f>HYPERLINK("https://pbs.twimg.com/profile_images/925366255665606656/eYq1nxUk.jpg","View")</f>
        <v>View</v>
      </c>
    </row>
    <row r="23" spans="1:21" ht="45">
      <c r="A23" s="4">
        <v>43442.164224537039</v>
      </c>
      <c r="B23" s="5" t="str">
        <f>HYPERLINK("https://twitter.com/DOSSZA","@DOSSZA")</f>
        <v>@DOSSZA</v>
      </c>
      <c r="C23" s="6" t="s">
        <v>117</v>
      </c>
      <c r="D23" s="7" t="s">
        <v>118</v>
      </c>
      <c r="E23" s="8" t="str">
        <f>HYPERLINK("https://twitter.com/DOSSZA/status/1071372942943113216","1071372942943113216")</f>
        <v>1071372942943113216</v>
      </c>
      <c r="F23" s="5" t="s">
        <v>119</v>
      </c>
      <c r="G23" s="9"/>
      <c r="H23" s="5" t="str">
        <f>HYPERLINK("https://ctrlq.org/maps/address/#13.72703909,100.50997928","Map")</f>
        <v>Map</v>
      </c>
      <c r="I23" s="10">
        <v>0</v>
      </c>
      <c r="J23" s="10">
        <v>0</v>
      </c>
      <c r="K23" s="5" t="str">
        <f>HYPERLINK("http://instagram.com","Instagram")</f>
        <v>Instagram</v>
      </c>
      <c r="L23" s="10">
        <v>33</v>
      </c>
      <c r="M23" s="10">
        <v>63</v>
      </c>
      <c r="N23" s="10">
        <v>0</v>
      </c>
      <c r="O23" s="9"/>
      <c r="P23" s="4">
        <v>40846.95579861111</v>
      </c>
      <c r="Q23" s="6" t="s">
        <v>59</v>
      </c>
      <c r="R23" s="7" t="s">
        <v>120</v>
      </c>
      <c r="S23" s="9"/>
      <c r="T23" s="9"/>
      <c r="U23" s="8" t="str">
        <f>HYPERLINK("https://pbs.twimg.com/profile_images/846607625978494976/COVwk6fm.jpg","View")</f>
        <v>View</v>
      </c>
    </row>
    <row r="24" spans="1:21" ht="78.75">
      <c r="A24" s="4">
        <v>43442.159733796296</v>
      </c>
      <c r="B24" s="5" t="str">
        <f>HYPERLINK("https://twitter.com/leemkz99","@leemkz99")</f>
        <v>@leemkz99</v>
      </c>
      <c r="C24" s="6" t="s">
        <v>80</v>
      </c>
      <c r="D24" s="7" t="s">
        <v>121</v>
      </c>
      <c r="E24" s="8" t="str">
        <f>HYPERLINK("https://twitter.com/leemkz99/status/1071371314911461377","1071371314911461377")</f>
        <v>1071371314911461377</v>
      </c>
      <c r="F24" s="9"/>
      <c r="G24" s="9"/>
      <c r="H24" s="9"/>
      <c r="I24" s="10">
        <v>0</v>
      </c>
      <c r="J24" s="10">
        <v>2</v>
      </c>
      <c r="K24" s="5" t="str">
        <f t="shared" ref="K24:K25" si="4">HYPERLINK("http://twitter.com/download/iphone","Twitter for iPhone")</f>
        <v>Twitter for iPhone</v>
      </c>
      <c r="L24" s="10">
        <v>8</v>
      </c>
      <c r="M24" s="10">
        <v>153</v>
      </c>
      <c r="N24" s="10">
        <v>0</v>
      </c>
      <c r="O24" s="9"/>
      <c r="P24" s="4">
        <v>43375.975648148145</v>
      </c>
      <c r="Q24" s="6" t="s">
        <v>83</v>
      </c>
      <c r="R24" s="7" t="s">
        <v>84</v>
      </c>
      <c r="S24" s="9"/>
      <c r="T24" s="9"/>
      <c r="U24" s="8" t="str">
        <f>HYPERLINK("https://pbs.twimg.com/profile_images/1063757941071728640/MZy23LW4.jpg","View")</f>
        <v>View</v>
      </c>
    </row>
    <row r="25" spans="1:21" ht="78.75">
      <c r="A25" s="4">
        <v>43442.157731481479</v>
      </c>
      <c r="B25" s="5" t="str">
        <f>HYPERLINK("https://twitter.com/CaicaiBest","@CaicaiBest")</f>
        <v>@CaicaiBest</v>
      </c>
      <c r="C25" s="6" t="s">
        <v>122</v>
      </c>
      <c r="D25" s="7" t="s">
        <v>123</v>
      </c>
      <c r="E25" s="8" t="str">
        <f>HYPERLINK("https://twitter.com/CaicaiBest/status/1071370588982132736","1071370588982132736")</f>
        <v>1071370588982132736</v>
      </c>
      <c r="F25" s="9"/>
      <c r="G25" s="5" t="s">
        <v>124</v>
      </c>
      <c r="H25" s="9"/>
      <c r="I25" s="10">
        <v>1</v>
      </c>
      <c r="J25" s="10">
        <v>1</v>
      </c>
      <c r="K25" s="5" t="str">
        <f t="shared" si="4"/>
        <v>Twitter for iPhone</v>
      </c>
      <c r="L25" s="10">
        <v>42</v>
      </c>
      <c r="M25" s="10">
        <v>49</v>
      </c>
      <c r="N25" s="10">
        <v>0</v>
      </c>
      <c r="O25" s="9"/>
      <c r="P25" s="4">
        <v>43372.063483796301</v>
      </c>
      <c r="Q25" s="9"/>
      <c r="R25" s="7" t="s">
        <v>125</v>
      </c>
      <c r="S25" s="9"/>
      <c r="T25" s="9"/>
      <c r="U25" s="8" t="str">
        <f>HYPERLINK("https://pbs.twimg.com/profile_images/1071375542664843264/sMpehthf.jpg","View")</f>
        <v>View</v>
      </c>
    </row>
    <row r="26" spans="1:21" ht="101.25">
      <c r="A26" s="4">
        <v>43442.152962962966</v>
      </c>
      <c r="B26" s="5" t="str">
        <f>HYPERLINK("https://twitter.com/Newunderworld1","@Newunderworld1")</f>
        <v>@Newunderworld1</v>
      </c>
      <c r="C26" s="6" t="s">
        <v>126</v>
      </c>
      <c r="D26" s="7" t="s">
        <v>127</v>
      </c>
      <c r="E26" s="8" t="str">
        <f>HYPERLINK("https://twitter.com/Newunderworld1/status/1071368862463971330","1071368862463971330")</f>
        <v>1071368862463971330</v>
      </c>
      <c r="F26" s="9"/>
      <c r="G26" s="5" t="s">
        <v>128</v>
      </c>
      <c r="H26" s="9"/>
      <c r="I26" s="10">
        <v>4</v>
      </c>
      <c r="J26" s="10">
        <v>10</v>
      </c>
      <c r="K26" s="5" t="str">
        <f>HYPERLINK("http://twitter.com/download/android","Twitter for Android")</f>
        <v>Twitter for Android</v>
      </c>
      <c r="L26" s="10">
        <v>78</v>
      </c>
      <c r="M26" s="10">
        <v>252</v>
      </c>
      <c r="N26" s="10">
        <v>0</v>
      </c>
      <c r="O26" s="9"/>
      <c r="P26" s="4">
        <v>43244.694918981477</v>
      </c>
      <c r="Q26" s="9"/>
      <c r="R26" s="7" t="s">
        <v>129</v>
      </c>
      <c r="S26" s="9"/>
      <c r="T26" s="9"/>
      <c r="U26" s="8" t="str">
        <f>HYPERLINK("https://pbs.twimg.com/profile_images/1033553344122372096/jT_X8N1B.jpg","View")</f>
        <v>View</v>
      </c>
    </row>
    <row r="27" spans="1:21" ht="67.5">
      <c r="A27" s="4">
        <v>43442.149386574078</v>
      </c>
      <c r="B27" s="5" t="str">
        <f>HYPERLINK("https://twitter.com/chocolate_sindy","@chocolate_sindy")</f>
        <v>@chocolate_sindy</v>
      </c>
      <c r="C27" s="6" t="s">
        <v>130</v>
      </c>
      <c r="D27" s="7" t="s">
        <v>131</v>
      </c>
      <c r="E27" s="8" t="str">
        <f>HYPERLINK("https://twitter.com/chocolate_sindy/status/1071367565018988545","1071367565018988545")</f>
        <v>1071367565018988545</v>
      </c>
      <c r="F27" s="5" t="s">
        <v>132</v>
      </c>
      <c r="G27" s="5" t="s">
        <v>133</v>
      </c>
      <c r="H27" s="9"/>
      <c r="I27" s="10">
        <v>1</v>
      </c>
      <c r="J27" s="10">
        <v>1</v>
      </c>
      <c r="K27" s="5" t="str">
        <f>HYPERLINK("http://twitter.com","Twitter Web Client")</f>
        <v>Twitter Web Client</v>
      </c>
      <c r="L27" s="10">
        <v>84</v>
      </c>
      <c r="M27" s="10">
        <v>6</v>
      </c>
      <c r="N27" s="10">
        <v>1</v>
      </c>
      <c r="O27" s="9"/>
      <c r="P27" s="4">
        <v>42784.744027777779</v>
      </c>
      <c r="Q27" s="9"/>
      <c r="R27" s="7" t="s">
        <v>134</v>
      </c>
      <c r="S27" s="9"/>
      <c r="T27" s="9"/>
      <c r="U27" s="8" t="str">
        <f>HYPERLINK("https://pbs.twimg.com/profile_images/872062397493555200/MaGWqwty.jpg","View")</f>
        <v>View</v>
      </c>
    </row>
    <row r="28" spans="1:21" ht="101.25">
      <c r="A28" s="4">
        <v>43442.145497685182</v>
      </c>
      <c r="B28" s="5" t="str">
        <f>HYPERLINK("https://twitter.com/BBK_20","@BBK_20")</f>
        <v>@BBK_20</v>
      </c>
      <c r="C28" s="6" t="s">
        <v>135</v>
      </c>
      <c r="D28" s="7" t="s">
        <v>136</v>
      </c>
      <c r="E28" s="8" t="str">
        <f>HYPERLINK("https://twitter.com/BBK_20/status/1071366157561524225","1071366157561524225")</f>
        <v>1071366157561524225</v>
      </c>
      <c r="F28" s="9"/>
      <c r="G28" s="5" t="s">
        <v>137</v>
      </c>
      <c r="H28" s="9"/>
      <c r="I28" s="10">
        <v>2</v>
      </c>
      <c r="J28" s="10">
        <v>0</v>
      </c>
      <c r="K28" s="5" t="str">
        <f>HYPERLINK("http://twitter.com/download/android","Twitter for Android")</f>
        <v>Twitter for Android</v>
      </c>
      <c r="L28" s="10">
        <v>373</v>
      </c>
      <c r="M28" s="10">
        <v>296</v>
      </c>
      <c r="N28" s="10">
        <v>4</v>
      </c>
      <c r="O28" s="9"/>
      <c r="P28" s="4">
        <v>40514.92359953704</v>
      </c>
      <c r="Q28" s="6" t="s">
        <v>59</v>
      </c>
      <c r="R28" s="7" t="s">
        <v>138</v>
      </c>
      <c r="S28" s="9"/>
      <c r="T28" s="9"/>
      <c r="U28" s="8" t="str">
        <f>HYPERLINK("https://pbs.twimg.com/profile_images/1031091080698032128/Ur-U0bHJ.jpg","View")</f>
        <v>View</v>
      </c>
    </row>
    <row r="29" spans="1:21" ht="123.75">
      <c r="A29" s="4">
        <v>43442.144143518519</v>
      </c>
      <c r="B29" s="5" t="str">
        <f>HYPERLINK("https://twitter.com/asistenliburan","@asistenliburan")</f>
        <v>@asistenliburan</v>
      </c>
      <c r="C29" s="6" t="s">
        <v>139</v>
      </c>
      <c r="D29" s="7" t="s">
        <v>140</v>
      </c>
      <c r="E29" s="8" t="str">
        <f>HYPERLINK("https://twitter.com/asistenliburan/status/1071365667440521216","1071365667440521216")</f>
        <v>1071365667440521216</v>
      </c>
      <c r="F29" s="6" t="s">
        <v>141</v>
      </c>
      <c r="G29" s="9"/>
      <c r="H29" s="9"/>
      <c r="I29" s="10">
        <v>0</v>
      </c>
      <c r="J29" s="10">
        <v>0</v>
      </c>
      <c r="K29" s="5" t="str">
        <f>HYPERLINK("http://www.facebook.com/twitter","Facebook")</f>
        <v>Facebook</v>
      </c>
      <c r="L29" s="10">
        <v>615</v>
      </c>
      <c r="M29" s="10">
        <v>545</v>
      </c>
      <c r="N29" s="10">
        <v>80</v>
      </c>
      <c r="O29" s="9"/>
      <c r="P29" s="4">
        <v>41027.852500000001</v>
      </c>
      <c r="Q29" s="6" t="s">
        <v>142</v>
      </c>
      <c r="R29" s="7" t="s">
        <v>143</v>
      </c>
      <c r="S29" s="5" t="s">
        <v>144</v>
      </c>
      <c r="T29" s="9"/>
      <c r="U29" s="8" t="str">
        <f>HYPERLINK("https://pbs.twimg.com/profile_images/519825353057914880/Ap4HIkCm.jpeg","View")</f>
        <v>View</v>
      </c>
    </row>
    <row r="30" spans="1:21" ht="112.5">
      <c r="A30" s="4">
        <v>43442.136041666672</v>
      </c>
      <c r="B30" s="5" t="str">
        <f t="shared" ref="B30:B31" si="5">HYPERLINK("https://twitter.com/Margie_bth","@Margie_bth")</f>
        <v>@Margie_bth</v>
      </c>
      <c r="C30" s="6" t="s">
        <v>145</v>
      </c>
      <c r="D30" s="7" t="s">
        <v>146</v>
      </c>
      <c r="E30" s="8" t="str">
        <f>HYPERLINK("https://twitter.com/Margie_bth/status/1071362731452710912","1071362731452710912")</f>
        <v>1071362731452710912</v>
      </c>
      <c r="F30" s="9"/>
      <c r="G30" s="5" t="s">
        <v>147</v>
      </c>
      <c r="H30" s="9"/>
      <c r="I30" s="10">
        <v>2</v>
      </c>
      <c r="J30" s="10">
        <v>9</v>
      </c>
      <c r="K30" s="5" t="str">
        <f t="shared" ref="K30:K31" si="6">HYPERLINK("http://twitter.com/download/android","Twitter for Android")</f>
        <v>Twitter for Android</v>
      </c>
      <c r="L30" s="10">
        <v>10647</v>
      </c>
      <c r="M30" s="10">
        <v>69</v>
      </c>
      <c r="N30" s="10">
        <v>2</v>
      </c>
      <c r="O30" s="9"/>
      <c r="P30" s="4">
        <v>41094.361620370371</v>
      </c>
      <c r="Q30" s="9"/>
      <c r="R30" s="7" t="s">
        <v>148</v>
      </c>
      <c r="S30" s="5" t="s">
        <v>149</v>
      </c>
      <c r="T30" s="9"/>
      <c r="U30" s="8" t="str">
        <f t="shared" ref="U30:U31" si="7">HYPERLINK("https://pbs.twimg.com/profile_images/1069804550469500928/uXsG6rb1.jpg","View")</f>
        <v>View</v>
      </c>
    </row>
    <row r="31" spans="1:21" ht="112.5">
      <c r="A31" s="4">
        <v>43442.135659722218</v>
      </c>
      <c r="B31" s="5" t="str">
        <f t="shared" si="5"/>
        <v>@Margie_bth</v>
      </c>
      <c r="C31" s="6" t="s">
        <v>145</v>
      </c>
      <c r="D31" s="7" t="s">
        <v>150</v>
      </c>
      <c r="E31" s="8" t="str">
        <f>HYPERLINK("https://twitter.com/Margie_bth/status/1071362591027486720","1071362591027486720")</f>
        <v>1071362591027486720</v>
      </c>
      <c r="F31" s="9"/>
      <c r="G31" s="5" t="s">
        <v>151</v>
      </c>
      <c r="H31" s="9"/>
      <c r="I31" s="10">
        <v>3</v>
      </c>
      <c r="J31" s="10">
        <v>11</v>
      </c>
      <c r="K31" s="5" t="str">
        <f t="shared" si="6"/>
        <v>Twitter for Android</v>
      </c>
      <c r="L31" s="10">
        <v>10647</v>
      </c>
      <c r="M31" s="10">
        <v>69</v>
      </c>
      <c r="N31" s="10">
        <v>2</v>
      </c>
      <c r="O31" s="9"/>
      <c r="P31" s="4">
        <v>41094.361620370371</v>
      </c>
      <c r="Q31" s="9"/>
      <c r="R31" s="7" t="s">
        <v>148</v>
      </c>
      <c r="S31" s="5" t="s">
        <v>149</v>
      </c>
      <c r="T31" s="9"/>
      <c r="U31" s="8" t="str">
        <f t="shared" si="7"/>
        <v>View</v>
      </c>
    </row>
    <row r="32" spans="1:21" ht="67.5">
      <c r="A32" s="4">
        <v>43442.134976851856</v>
      </c>
      <c r="B32" s="5" t="str">
        <f>HYPERLINK("https://twitter.com/xfinalize","@xfinalize")</f>
        <v>@xfinalize</v>
      </c>
      <c r="C32" s="6" t="s">
        <v>152</v>
      </c>
      <c r="D32" s="7" t="s">
        <v>153</v>
      </c>
      <c r="E32" s="8" t="str">
        <f>HYPERLINK("https://twitter.com/xfinalize/status/1071362344586891264","1071362344586891264")</f>
        <v>1071362344586891264</v>
      </c>
      <c r="F32" s="9"/>
      <c r="G32" s="5" t="s">
        <v>154</v>
      </c>
      <c r="H32" s="9"/>
      <c r="I32" s="10">
        <v>12</v>
      </c>
      <c r="J32" s="10">
        <v>13</v>
      </c>
      <c r="K32" s="5" t="str">
        <f>HYPERLINK("http://twitter.com","Twitter Web Client")</f>
        <v>Twitter Web Client</v>
      </c>
      <c r="L32" s="10">
        <v>184</v>
      </c>
      <c r="M32" s="10">
        <v>293</v>
      </c>
      <c r="N32" s="10">
        <v>1</v>
      </c>
      <c r="O32" s="9"/>
      <c r="P32" s="4">
        <v>42367.438275462962</v>
      </c>
      <c r="Q32" s="9"/>
      <c r="R32" s="9"/>
      <c r="S32" s="5" t="s">
        <v>155</v>
      </c>
      <c r="T32" s="9"/>
      <c r="U32" s="8" t="str">
        <f>HYPERLINK("https://pbs.twimg.com/profile_images/833491402914816000/oV22mQ9D.jpg","View")</f>
        <v>View</v>
      </c>
    </row>
    <row r="33" spans="1:21" ht="67.5">
      <c r="A33" s="4">
        <v>43442.127627314811</v>
      </c>
      <c r="B33" s="5" t="str">
        <f>HYPERLINK("https://twitter.com/ptmtg45","@ptmtg45")</f>
        <v>@ptmtg45</v>
      </c>
      <c r="C33" s="6" t="s">
        <v>156</v>
      </c>
      <c r="D33" s="7" t="s">
        <v>157</v>
      </c>
      <c r="E33" s="8" t="str">
        <f>HYPERLINK("https://twitter.com/ptmtg45/status/1071359681572917248","1071359681572917248")</f>
        <v>1071359681572917248</v>
      </c>
      <c r="F33" s="9"/>
      <c r="G33" s="5" t="s">
        <v>158</v>
      </c>
      <c r="H33" s="9"/>
      <c r="I33" s="10">
        <v>0</v>
      </c>
      <c r="J33" s="10">
        <v>0</v>
      </c>
      <c r="K33" s="5" t="str">
        <f>HYPERLINK("http://twitter.com/download/iphone","Twitter for iPhone")</f>
        <v>Twitter for iPhone</v>
      </c>
      <c r="L33" s="10">
        <v>48</v>
      </c>
      <c r="M33" s="10">
        <v>402</v>
      </c>
      <c r="N33" s="10">
        <v>0</v>
      </c>
      <c r="O33" s="9"/>
      <c r="P33" s="4">
        <v>42990.260509259257</v>
      </c>
      <c r="Q33" s="9"/>
      <c r="R33" s="7" t="s">
        <v>159</v>
      </c>
      <c r="S33" s="9"/>
      <c r="T33" s="9"/>
      <c r="U33" s="8" t="str">
        <f>HYPERLINK("https://pbs.twimg.com/profile_images/1069213184442003456/362Y883y.jpg","View")</f>
        <v>View</v>
      </c>
    </row>
    <row r="34" spans="1:21" ht="22.5">
      <c r="A34" s="4">
        <v>43442.107974537037</v>
      </c>
      <c r="B34" s="5" t="str">
        <f>HYPERLINK("https://twitter.com/Love_scence","@Love_scence")</f>
        <v>@Love_scence</v>
      </c>
      <c r="C34" s="6" t="s">
        <v>160</v>
      </c>
      <c r="D34" s="7" t="s">
        <v>161</v>
      </c>
      <c r="E34" s="8" t="str">
        <f>HYPERLINK("https://twitter.com/Love_scence/status/1071352559615574016","1071352559615574016")</f>
        <v>1071352559615574016</v>
      </c>
      <c r="F34" s="5" t="s">
        <v>162</v>
      </c>
      <c r="G34" s="9"/>
      <c r="H34" s="5" t="str">
        <f>HYPERLINK("https://ctrlq.org/maps/address/#13.72703909,100.50997928","Map")</f>
        <v>Map</v>
      </c>
      <c r="I34" s="10">
        <v>0</v>
      </c>
      <c r="J34" s="10">
        <v>0</v>
      </c>
      <c r="K34" s="5" t="str">
        <f>HYPERLINK("http://instagram.com","Instagram")</f>
        <v>Instagram</v>
      </c>
      <c r="L34" s="10">
        <v>62</v>
      </c>
      <c r="M34" s="10">
        <v>155</v>
      </c>
      <c r="N34" s="10">
        <v>0</v>
      </c>
      <c r="O34" s="9"/>
      <c r="P34" s="4">
        <v>41540.873240740737</v>
      </c>
      <c r="Q34" s="6" t="s">
        <v>163</v>
      </c>
      <c r="R34" s="7" t="s">
        <v>164</v>
      </c>
      <c r="S34" s="9"/>
      <c r="T34" s="9"/>
      <c r="U34" s="8" t="str">
        <f>HYPERLINK("https://pbs.twimg.com/profile_images/980839513718009856/lNWw1hZ3.jpg","View")</f>
        <v>View</v>
      </c>
    </row>
    <row r="35" spans="1:21" ht="112.5">
      <c r="A35" s="4">
        <v>43442.068518518514</v>
      </c>
      <c r="B35" s="5" t="str">
        <f>HYPERLINK("https://twitter.com/oilzaexotic","@oilzaexotic")</f>
        <v>@oilzaexotic</v>
      </c>
      <c r="C35" s="6" t="s">
        <v>165</v>
      </c>
      <c r="D35" s="7" t="s">
        <v>166</v>
      </c>
      <c r="E35" s="8" t="str">
        <f>HYPERLINK("https://twitter.com/oilzaexotic/status/1071338259886657536","1071338259886657536")</f>
        <v>1071338259886657536</v>
      </c>
      <c r="F35" s="9"/>
      <c r="G35" s="9"/>
      <c r="H35" s="9"/>
      <c r="I35" s="10">
        <v>0</v>
      </c>
      <c r="J35" s="10">
        <v>0</v>
      </c>
      <c r="K35" s="5" t="str">
        <f>HYPERLINK("http://twitter.com/download/iphone","Twitter for iPhone")</f>
        <v>Twitter for iPhone</v>
      </c>
      <c r="L35" s="10">
        <v>112</v>
      </c>
      <c r="M35" s="10">
        <v>538</v>
      </c>
      <c r="N35" s="10">
        <v>0</v>
      </c>
      <c r="O35" s="9"/>
      <c r="P35" s="4">
        <v>41547.420173611114</v>
      </c>
      <c r="Q35" s="6" t="s">
        <v>167</v>
      </c>
      <c r="R35" s="7" t="s">
        <v>168</v>
      </c>
      <c r="S35" s="5" t="s">
        <v>169</v>
      </c>
      <c r="T35" s="9"/>
      <c r="U35" s="8" t="str">
        <f>HYPERLINK("https://pbs.twimg.com/profile_images/1067303616384458752/qO6nekZn.jpg","View")</f>
        <v>View</v>
      </c>
    </row>
    <row r="36" spans="1:21" ht="191.25">
      <c r="A36" s="4">
        <v>43442.057129629626</v>
      </c>
      <c r="B36" s="5" t="str">
        <f>HYPERLINK("https://twitter.com/Marylene2489","@Marylene2489")</f>
        <v>@Marylene2489</v>
      </c>
      <c r="C36" s="6" t="s">
        <v>170</v>
      </c>
      <c r="D36" s="7" t="s">
        <v>171</v>
      </c>
      <c r="E36" s="8" t="str">
        <f>HYPERLINK("https://twitter.com/Marylene2489/status/1071334134935519232","1071334134935519232")</f>
        <v>1071334134935519232</v>
      </c>
      <c r="F36" s="5" t="s">
        <v>172</v>
      </c>
      <c r="G36" s="9"/>
      <c r="H36" s="9"/>
      <c r="I36" s="10">
        <v>5</v>
      </c>
      <c r="J36" s="10">
        <v>2</v>
      </c>
      <c r="K36" s="5" t="str">
        <f>HYPERLINK("http://twitter.com","Twitter Web Client")</f>
        <v>Twitter Web Client</v>
      </c>
      <c r="L36" s="10">
        <v>210</v>
      </c>
      <c r="M36" s="10">
        <v>69</v>
      </c>
      <c r="N36" s="10">
        <v>8</v>
      </c>
      <c r="O36" s="9"/>
      <c r="P36" s="4">
        <v>40749.25571759259</v>
      </c>
      <c r="Q36" s="6" t="s">
        <v>173</v>
      </c>
      <c r="R36" s="7" t="s">
        <v>174</v>
      </c>
      <c r="S36" s="9"/>
      <c r="T36" s="9"/>
      <c r="U36" s="8" t="str">
        <f>HYPERLINK("https://pbs.twimg.com/profile_images/925087093507813376/EO7d_Yor.jpg","View")</f>
        <v>View</v>
      </c>
    </row>
    <row r="37" spans="1:21" ht="78.75">
      <c r="A37" s="4">
        <v>43442.055428240739</v>
      </c>
      <c r="B37" s="5" t="str">
        <f>HYPERLINK("https://twitter.com/krisisbestvv","@krisisbestvv")</f>
        <v>@krisisbestvv</v>
      </c>
      <c r="C37" s="6" t="s">
        <v>175</v>
      </c>
      <c r="D37" s="7" t="s">
        <v>176</v>
      </c>
      <c r="E37" s="8" t="str">
        <f>HYPERLINK("https://twitter.com/krisisbestvv/status/1071333517190025216","1071333517190025216")</f>
        <v>1071333517190025216</v>
      </c>
      <c r="F37" s="9"/>
      <c r="G37" s="5" t="s">
        <v>177</v>
      </c>
      <c r="H37" s="9"/>
      <c r="I37" s="10">
        <v>30</v>
      </c>
      <c r="J37" s="10">
        <v>54</v>
      </c>
      <c r="K37" s="5" t="str">
        <f t="shared" ref="K37:K38" si="8">HYPERLINK("http://twitter.com/download/android","Twitter for Android")</f>
        <v>Twitter for Android</v>
      </c>
      <c r="L37" s="10">
        <v>6</v>
      </c>
      <c r="M37" s="10">
        <v>3</v>
      </c>
      <c r="N37" s="10">
        <v>0</v>
      </c>
      <c r="O37" s="9"/>
      <c r="P37" s="4">
        <v>43442.021770833337</v>
      </c>
      <c r="Q37" s="9"/>
      <c r="R37" s="7" t="s">
        <v>178</v>
      </c>
      <c r="S37" s="9"/>
      <c r="T37" s="9"/>
      <c r="U37" s="8" t="str">
        <f>HYPERLINK("https://pbs.twimg.com/profile_images/1071323119841726464/Lvx1wQwH.jpg","View")</f>
        <v>View</v>
      </c>
    </row>
    <row r="38" spans="1:21" ht="191.25">
      <c r="A38" s="4">
        <v>43442.054548611108</v>
      </c>
      <c r="B38" s="5" t="str">
        <f>HYPERLINK("https://twitter.com/GINGUN7","@GINGUN7")</f>
        <v>@GINGUN7</v>
      </c>
      <c r="C38" s="6" t="s">
        <v>179</v>
      </c>
      <c r="D38" s="7" t="s">
        <v>180</v>
      </c>
      <c r="E38" s="8" t="str">
        <f>HYPERLINK("https://twitter.com/GINGUN7/status/1071333197688922112","1071333197688922112")</f>
        <v>1071333197688922112</v>
      </c>
      <c r="F38" s="9"/>
      <c r="G38" s="5" t="s">
        <v>181</v>
      </c>
      <c r="H38" s="9"/>
      <c r="I38" s="10">
        <v>152</v>
      </c>
      <c r="J38" s="10">
        <v>49</v>
      </c>
      <c r="K38" s="5" t="str">
        <f t="shared" si="8"/>
        <v>Twitter for Android</v>
      </c>
      <c r="L38" s="10">
        <v>1067</v>
      </c>
      <c r="M38" s="10">
        <v>74</v>
      </c>
      <c r="N38" s="10">
        <v>2</v>
      </c>
      <c r="O38" s="9"/>
      <c r="P38" s="4">
        <v>43330.166342592594</v>
      </c>
      <c r="Q38" s="6" t="s">
        <v>182</v>
      </c>
      <c r="R38" s="7" t="s">
        <v>183</v>
      </c>
      <c r="S38" s="9"/>
      <c r="T38" s="9"/>
      <c r="U38" s="8" t="str">
        <f>HYPERLINK("https://pbs.twimg.com/profile_images/1030771806716616704/gzXlES3Q.jpg","View")</f>
        <v>View</v>
      </c>
    </row>
    <row r="39" spans="1:21" ht="202.5">
      <c r="A39" s="4">
        <v>43442.02952546296</v>
      </c>
      <c r="B39" s="5" t="str">
        <f>HYPERLINK("https://twitter.com/Marylene2489","@Marylene2489")</f>
        <v>@Marylene2489</v>
      </c>
      <c r="C39" s="6" t="s">
        <v>170</v>
      </c>
      <c r="D39" s="7" t="s">
        <v>184</v>
      </c>
      <c r="E39" s="8" t="str">
        <f>HYPERLINK("https://twitter.com/Marylene2489/status/1071324130773893120","1071324130773893120")</f>
        <v>1071324130773893120</v>
      </c>
      <c r="F39" s="9"/>
      <c r="G39" s="5" t="s">
        <v>185</v>
      </c>
      <c r="H39" s="9"/>
      <c r="I39" s="10">
        <v>23</v>
      </c>
      <c r="J39" s="10">
        <v>15</v>
      </c>
      <c r="K39" s="5" t="str">
        <f>HYPERLINK("http://twitter.com","Twitter Web Client")</f>
        <v>Twitter Web Client</v>
      </c>
      <c r="L39" s="10">
        <v>210</v>
      </c>
      <c r="M39" s="10">
        <v>69</v>
      </c>
      <c r="N39" s="10">
        <v>8</v>
      </c>
      <c r="O39" s="9"/>
      <c r="P39" s="4">
        <v>40749.25571759259</v>
      </c>
      <c r="Q39" s="6" t="s">
        <v>173</v>
      </c>
      <c r="R39" s="7" t="s">
        <v>174</v>
      </c>
      <c r="S39" s="9"/>
      <c r="T39" s="9"/>
      <c r="U39" s="8" t="str">
        <f>HYPERLINK("https://pbs.twimg.com/profile_images/925087093507813376/EO7d_Yor.jpg","View")</f>
        <v>View</v>
      </c>
    </row>
    <row r="40" spans="1:21" ht="135">
      <c r="A40" s="4">
        <v>43442.025092592594</v>
      </c>
      <c r="B40" s="5" t="str">
        <f>HYPERLINK("https://twitter.com/ms_thevenus","@ms_thevenus")</f>
        <v>@ms_thevenus</v>
      </c>
      <c r="C40" s="6" t="s">
        <v>186</v>
      </c>
      <c r="D40" s="7" t="s">
        <v>187</v>
      </c>
      <c r="E40" s="8" t="str">
        <f>HYPERLINK("https://twitter.com/ms_thevenus/status/1071322525185921025","1071322525185921025")</f>
        <v>1071322525185921025</v>
      </c>
      <c r="F40" s="9"/>
      <c r="G40" s="5" t="s">
        <v>188</v>
      </c>
      <c r="H40" s="9"/>
      <c r="I40" s="10">
        <v>26</v>
      </c>
      <c r="J40" s="10">
        <v>46</v>
      </c>
      <c r="K40" s="5" t="str">
        <f t="shared" ref="K40:K41" si="9">HYPERLINK("http://twitter.com/download/android","Twitter for Android")</f>
        <v>Twitter for Android</v>
      </c>
      <c r="L40" s="10">
        <v>210</v>
      </c>
      <c r="M40" s="10">
        <v>139</v>
      </c>
      <c r="N40" s="10">
        <v>1</v>
      </c>
      <c r="O40" s="9"/>
      <c r="P40" s="4">
        <v>40050.217638888891</v>
      </c>
      <c r="Q40" s="9"/>
      <c r="R40" s="7" t="s">
        <v>189</v>
      </c>
      <c r="S40" s="9"/>
      <c r="T40" s="9"/>
      <c r="U40" s="8" t="str">
        <f>HYPERLINK("https://pbs.twimg.com/profile_images/1071442508968714241/Vh8wsEDp.jpg","View")</f>
        <v>View</v>
      </c>
    </row>
    <row r="41" spans="1:21" ht="157.5">
      <c r="A41" s="4">
        <v>43442.008391203708</v>
      </c>
      <c r="B41" s="5" t="str">
        <f>HYPERLINK("https://twitter.com/YimIsSmilez","@YimIsSmilez")</f>
        <v>@YimIsSmilez</v>
      </c>
      <c r="C41" s="6" t="s">
        <v>85</v>
      </c>
      <c r="D41" s="7" t="s">
        <v>190</v>
      </c>
      <c r="E41" s="8" t="str">
        <f>HYPERLINK("https://twitter.com/YimIsSmilez/status/1071316470951342081","1071316470951342081")</f>
        <v>1071316470951342081</v>
      </c>
      <c r="F41" s="9"/>
      <c r="G41" s="5" t="s">
        <v>191</v>
      </c>
      <c r="H41" s="9"/>
      <c r="I41" s="10">
        <v>32</v>
      </c>
      <c r="J41" s="10">
        <v>46</v>
      </c>
      <c r="K41" s="5" t="str">
        <f t="shared" si="9"/>
        <v>Twitter for Android</v>
      </c>
      <c r="L41" s="10">
        <v>510</v>
      </c>
      <c r="M41" s="10">
        <v>8</v>
      </c>
      <c r="N41" s="10">
        <v>1</v>
      </c>
      <c r="O41" s="9"/>
      <c r="P41" s="4">
        <v>43388.099386574075</v>
      </c>
      <c r="Q41" s="9"/>
      <c r="R41" s="7" t="s">
        <v>88</v>
      </c>
      <c r="S41" s="9"/>
      <c r="T41" s="9"/>
      <c r="U41" s="8" t="str">
        <f>HYPERLINK("https://pbs.twimg.com/profile_images/1071064750899908609/G_qqx09J.jpg","View")</f>
        <v>View</v>
      </c>
    </row>
    <row r="42" spans="1:21" ht="146.25">
      <c r="A42" s="4">
        <v>43442.00068287037</v>
      </c>
      <c r="B42" s="5" t="str">
        <f>HYPERLINK("https://twitter.com/MajorGroup","@MajorGroup")</f>
        <v>@MajorGroup</v>
      </c>
      <c r="C42" s="6" t="s">
        <v>105</v>
      </c>
      <c r="D42" s="7" t="s">
        <v>192</v>
      </c>
      <c r="E42" s="8" t="str">
        <f>HYPERLINK("https://twitter.com/MajorGroup/status/1071313677574320128","1071313677574320128")</f>
        <v>1071313677574320128</v>
      </c>
      <c r="F42" s="9"/>
      <c r="G42" s="5" t="s">
        <v>193</v>
      </c>
      <c r="H42" s="9"/>
      <c r="I42" s="10">
        <v>56</v>
      </c>
      <c r="J42" s="10">
        <v>27</v>
      </c>
      <c r="K42" s="5" t="str">
        <f>HYPERLINK("http://twitter.com/download/iphone","Twitter for iPhone")</f>
        <v>Twitter for iPhone</v>
      </c>
      <c r="L42" s="10">
        <v>2511943</v>
      </c>
      <c r="M42" s="10">
        <v>140</v>
      </c>
      <c r="N42" s="10">
        <v>1192</v>
      </c>
      <c r="O42" s="10" t="s">
        <v>108</v>
      </c>
      <c r="P42" s="4">
        <v>40056.299363425926</v>
      </c>
      <c r="Q42" s="6" t="s">
        <v>59</v>
      </c>
      <c r="R42" s="7" t="s">
        <v>109</v>
      </c>
      <c r="S42" s="5" t="s">
        <v>110</v>
      </c>
      <c r="T42" s="9"/>
      <c r="U42" s="8" t="str">
        <f>HYPERLINK("https://pbs.twimg.com/profile_images/924602952903401475/lMDAdq86.jpg","View")</f>
        <v>View</v>
      </c>
    </row>
    <row r="43" spans="1:21" ht="78.75">
      <c r="A43" s="4">
        <v>43441.984907407408</v>
      </c>
      <c r="B43" s="5" t="str">
        <f>HYPERLINK("https://twitter.com/childmosters","@childmosters")</f>
        <v>@childmosters</v>
      </c>
      <c r="C43" s="6" t="s">
        <v>194</v>
      </c>
      <c r="D43" s="7" t="s">
        <v>195</v>
      </c>
      <c r="E43" s="8" t="str">
        <f>HYPERLINK("https://twitter.com/childmosters/status/1071307959437688833","1071307959437688833")</f>
        <v>1071307959437688833</v>
      </c>
      <c r="F43" s="9"/>
      <c r="G43" s="5" t="s">
        <v>196</v>
      </c>
      <c r="H43" s="9"/>
      <c r="I43" s="10">
        <v>21</v>
      </c>
      <c r="J43" s="10">
        <v>41</v>
      </c>
      <c r="K43" s="5" t="str">
        <f>HYPERLINK("http://twitter.com/download/android","Twitter for Android")</f>
        <v>Twitter for Android</v>
      </c>
      <c r="L43" s="10">
        <v>2</v>
      </c>
      <c r="M43" s="10">
        <v>35</v>
      </c>
      <c r="N43" s="10">
        <v>0</v>
      </c>
      <c r="O43" s="9"/>
      <c r="P43" s="4">
        <v>43441.978518518517</v>
      </c>
      <c r="Q43" s="9"/>
      <c r="R43" s="7" t="s">
        <v>197</v>
      </c>
      <c r="S43" s="9"/>
      <c r="T43" s="9"/>
      <c r="U43" s="8" t="str">
        <f>HYPERLINK("https://pbs.twimg.com/profile_images/1071309075730690048/kySLTVPl.jpg","View")</f>
        <v>View</v>
      </c>
    </row>
    <row r="44" spans="1:21" ht="78.75">
      <c r="A44" s="4">
        <v>43441.97928240741</v>
      </c>
      <c r="B44" s="5" t="str">
        <f>HYPERLINK("https://twitter.com/phon_234","@phon_234")</f>
        <v>@phon_234</v>
      </c>
      <c r="C44" s="6" t="s">
        <v>198</v>
      </c>
      <c r="D44" s="7" t="s">
        <v>199</v>
      </c>
      <c r="E44" s="8" t="str">
        <f>HYPERLINK("https://twitter.com/phon_234/status/1071305923119919106","1071305923119919106")</f>
        <v>1071305923119919106</v>
      </c>
      <c r="F44" s="9"/>
      <c r="G44" s="5" t="s">
        <v>200</v>
      </c>
      <c r="H44" s="9"/>
      <c r="I44" s="10">
        <v>8</v>
      </c>
      <c r="J44" s="10">
        <v>8</v>
      </c>
      <c r="K44" s="5" t="str">
        <f t="shared" ref="K44:K46" si="10">HYPERLINK("http://twitter.com/download/iphone","Twitter for iPhone")</f>
        <v>Twitter for iPhone</v>
      </c>
      <c r="L44" s="10">
        <v>94</v>
      </c>
      <c r="M44" s="10">
        <v>125</v>
      </c>
      <c r="N44" s="10">
        <v>0</v>
      </c>
      <c r="O44" s="9"/>
      <c r="P44" s="4">
        <v>40966.327627314815</v>
      </c>
      <c r="Q44" s="6" t="s">
        <v>201</v>
      </c>
      <c r="R44" s="7" t="s">
        <v>202</v>
      </c>
      <c r="S44" s="9"/>
      <c r="T44" s="9"/>
      <c r="U44" s="8" t="str">
        <f>HYPERLINK("https://pbs.twimg.com/profile_images/1067028066881290240/Dd37vJ2J.jpg","View")</f>
        <v>View</v>
      </c>
    </row>
    <row r="45" spans="1:21" ht="202.5">
      <c r="A45" s="4">
        <v>43441.971192129626</v>
      </c>
      <c r="B45" s="5" t="str">
        <f>HYPERLINK("https://twitter.com/Preawwayq","@Preawwayq")</f>
        <v>@Preawwayq</v>
      </c>
      <c r="C45" s="6" t="s">
        <v>203</v>
      </c>
      <c r="D45" s="7" t="s">
        <v>204</v>
      </c>
      <c r="E45" s="8" t="str">
        <f>HYPERLINK("https://twitter.com/Preawwayq/status/1071302990676381696","1071302990676381696")</f>
        <v>1071302990676381696</v>
      </c>
      <c r="F45" s="9"/>
      <c r="G45" s="5" t="s">
        <v>205</v>
      </c>
      <c r="H45" s="9"/>
      <c r="I45" s="10">
        <v>6</v>
      </c>
      <c r="J45" s="10">
        <v>9</v>
      </c>
      <c r="K45" s="5" t="str">
        <f t="shared" si="10"/>
        <v>Twitter for iPhone</v>
      </c>
      <c r="L45" s="10">
        <v>2493</v>
      </c>
      <c r="M45" s="10">
        <v>56</v>
      </c>
      <c r="N45" s="10">
        <v>1</v>
      </c>
      <c r="O45" s="9"/>
      <c r="P45" s="4">
        <v>43065.697013888886</v>
      </c>
      <c r="Q45" s="9"/>
      <c r="R45" s="7" t="s">
        <v>206</v>
      </c>
      <c r="S45" s="5" t="s">
        <v>207</v>
      </c>
      <c r="T45" s="9"/>
      <c r="U45" s="8" t="str">
        <f>HYPERLINK("https://pbs.twimg.com/profile_images/1045573116242538496/xTNb49WZ.jpg","View")</f>
        <v>View</v>
      </c>
    </row>
    <row r="46" spans="1:21" ht="168.75">
      <c r="A46" s="4">
        <v>43441.968252314815</v>
      </c>
      <c r="B46" s="5" t="str">
        <f>HYPERLINK("https://twitter.com/vidaenlamaleta","@vidaenlamaleta")</f>
        <v>@vidaenlamaleta</v>
      </c>
      <c r="C46" s="6" t="s">
        <v>208</v>
      </c>
      <c r="D46" s="7" t="s">
        <v>209</v>
      </c>
      <c r="E46" s="8" t="str">
        <f>HYPERLINK("https://twitter.com/vidaenlamaleta/status/1071301926577352706","1071301926577352706")</f>
        <v>1071301926577352706</v>
      </c>
      <c r="F46" s="9"/>
      <c r="G46" s="5" t="s">
        <v>210</v>
      </c>
      <c r="H46" s="9"/>
      <c r="I46" s="10">
        <v>1</v>
      </c>
      <c r="J46" s="10">
        <v>0</v>
      </c>
      <c r="K46" s="5" t="str">
        <f t="shared" si="10"/>
        <v>Twitter for iPhone</v>
      </c>
      <c r="L46" s="10">
        <v>332</v>
      </c>
      <c r="M46" s="10">
        <v>389</v>
      </c>
      <c r="N46" s="10">
        <v>4</v>
      </c>
      <c r="O46" s="9"/>
      <c r="P46" s="4">
        <v>43112.206111111111</v>
      </c>
      <c r="Q46" s="9"/>
      <c r="R46" s="7" t="s">
        <v>211</v>
      </c>
      <c r="S46" s="5" t="s">
        <v>212</v>
      </c>
      <c r="T46" s="9"/>
      <c r="U46" s="8" t="str">
        <f>HYPERLINK("https://pbs.twimg.com/profile_images/989456513059213312/06SV-_7h.jpg","View")</f>
        <v>View</v>
      </c>
    </row>
    <row r="47" spans="1:21" ht="146.25">
      <c r="A47" s="4">
        <v>43441.966481481482</v>
      </c>
      <c r="B47" s="5" t="str">
        <f>HYPERLINK("https://twitter.com/anapecson","@anapecson")</f>
        <v>@anapecson</v>
      </c>
      <c r="C47" s="6" t="s">
        <v>213</v>
      </c>
      <c r="D47" s="7" t="s">
        <v>214</v>
      </c>
      <c r="E47" s="8" t="str">
        <f>HYPERLINK("https://twitter.com/anapecson/status/1071301284505026560","1071301284505026560")</f>
        <v>1071301284505026560</v>
      </c>
      <c r="F47" s="5" t="s">
        <v>215</v>
      </c>
      <c r="G47" s="9"/>
      <c r="H47" s="5" t="str">
        <f>HYPERLINK("https://ctrlq.org/maps/address/#13.72703909,100.50997928","Map")</f>
        <v>Map</v>
      </c>
      <c r="I47" s="10">
        <v>0</v>
      </c>
      <c r="J47" s="10">
        <v>0</v>
      </c>
      <c r="K47" s="5" t="str">
        <f>HYPERLINK("http://instagram.com","Instagram")</f>
        <v>Instagram</v>
      </c>
      <c r="L47" s="10">
        <v>175</v>
      </c>
      <c r="M47" s="10">
        <v>592</v>
      </c>
      <c r="N47" s="10">
        <v>19</v>
      </c>
      <c r="O47" s="9"/>
      <c r="P47" s="4">
        <v>40357.901782407411</v>
      </c>
      <c r="Q47" s="9"/>
      <c r="R47" s="7" t="s">
        <v>216</v>
      </c>
      <c r="S47" s="9"/>
      <c r="T47" s="9"/>
      <c r="U47" s="8" t="str">
        <f>HYPERLINK("https://pbs.twimg.com/profile_images/877741571029950464/IDqb6oyG.jpg","View")</f>
        <v>View</v>
      </c>
    </row>
    <row r="48" spans="1:21" ht="168.75">
      <c r="A48" s="4">
        <v>43441.965925925921</v>
      </c>
      <c r="B48" s="5" t="str">
        <f>HYPERLINK("https://twitter.com/OhSaraaa","@OhSaraaa")</f>
        <v>@OhSaraaa</v>
      </c>
      <c r="C48" s="6" t="s">
        <v>217</v>
      </c>
      <c r="D48" s="7" t="s">
        <v>218</v>
      </c>
      <c r="E48" s="8" t="str">
        <f>HYPERLINK("https://twitter.com/OhSaraaa/status/1071301081018159104","1071301081018159104")</f>
        <v>1071301081018159104</v>
      </c>
      <c r="F48" s="9"/>
      <c r="G48" s="5" t="s">
        <v>219</v>
      </c>
      <c r="H48" s="9"/>
      <c r="I48" s="10">
        <v>27</v>
      </c>
      <c r="J48" s="10">
        <v>47</v>
      </c>
      <c r="K48" s="5" t="str">
        <f>HYPERLINK("http://twitter.com/download/iphone","Twitter for iPhone")</f>
        <v>Twitter for iPhone</v>
      </c>
      <c r="L48" s="10">
        <v>720</v>
      </c>
      <c r="M48" s="10">
        <v>130</v>
      </c>
      <c r="N48" s="10">
        <v>3</v>
      </c>
      <c r="O48" s="9"/>
      <c r="P48" s="4">
        <v>40005.104016203702</v>
      </c>
      <c r="Q48" s="9"/>
      <c r="R48" s="7" t="s">
        <v>220</v>
      </c>
      <c r="S48" s="9"/>
      <c r="T48" s="9"/>
      <c r="U48" s="8" t="str">
        <f>HYPERLINK("https://pbs.twimg.com/profile_images/967796499147976704/P_M_exOV.jpg","View")</f>
        <v>View</v>
      </c>
    </row>
    <row r="49" spans="1:21" ht="112.5">
      <c r="A49" s="4">
        <v>43441.952824074076</v>
      </c>
      <c r="B49" s="5" t="str">
        <f>HYPERLINK("https://twitter.com/TralalaPin","@TralalaPin")</f>
        <v>@TralalaPin</v>
      </c>
      <c r="C49" s="6" t="s">
        <v>221</v>
      </c>
      <c r="D49" s="7" t="s">
        <v>222</v>
      </c>
      <c r="E49" s="8" t="str">
        <f>HYPERLINK("https://twitter.com/TralalaPin/status/1071296333313503233","1071296333313503233")</f>
        <v>1071296333313503233</v>
      </c>
      <c r="F49" s="5" t="s">
        <v>223</v>
      </c>
      <c r="G49" s="9"/>
      <c r="H49" s="9"/>
      <c r="I49" s="10">
        <v>0</v>
      </c>
      <c r="J49" s="10">
        <v>0</v>
      </c>
      <c r="K49" s="5" t="str">
        <f t="shared" ref="K49:K50" si="11">HYPERLINK("http://instagram.com","Instagram")</f>
        <v>Instagram</v>
      </c>
      <c r="L49" s="10">
        <v>161</v>
      </c>
      <c r="M49" s="10">
        <v>139</v>
      </c>
      <c r="N49" s="10">
        <v>5</v>
      </c>
      <c r="O49" s="9"/>
      <c r="P49" s="4">
        <v>40742.138703703706</v>
      </c>
      <c r="Q49" s="9"/>
      <c r="R49" s="7" t="s">
        <v>224</v>
      </c>
      <c r="S49" s="5" t="s">
        <v>225</v>
      </c>
      <c r="T49" s="9"/>
      <c r="U49" s="8" t="str">
        <f>HYPERLINK("https://pbs.twimg.com/profile_images/811572678125457408/SaLPdwjr.jpg","View")</f>
        <v>View</v>
      </c>
    </row>
    <row r="50" spans="1:21" ht="67.5">
      <c r="A50" s="4">
        <v>43441.943807870368</v>
      </c>
      <c r="B50" s="5" t="str">
        <f>HYPERLINK("https://twitter.com/bigbeemel","@bigbeemel")</f>
        <v>@bigbeemel</v>
      </c>
      <c r="C50" s="6" t="s">
        <v>226</v>
      </c>
      <c r="D50" s="7" t="s">
        <v>227</v>
      </c>
      <c r="E50" s="8" t="str">
        <f>HYPERLINK("https://twitter.com/bigbeemel/status/1071293066877825025","1071293066877825025")</f>
        <v>1071293066877825025</v>
      </c>
      <c r="F50" s="5" t="s">
        <v>228</v>
      </c>
      <c r="G50" s="9"/>
      <c r="H50" s="5" t="str">
        <f>HYPERLINK("https://ctrlq.org/maps/address/#13.72703909,100.50997928","Map")</f>
        <v>Map</v>
      </c>
      <c r="I50" s="10">
        <v>0</v>
      </c>
      <c r="J50" s="10">
        <v>0</v>
      </c>
      <c r="K50" s="5" t="str">
        <f t="shared" si="11"/>
        <v>Instagram</v>
      </c>
      <c r="L50" s="10">
        <v>47</v>
      </c>
      <c r="M50" s="10">
        <v>144</v>
      </c>
      <c r="N50" s="10">
        <v>0</v>
      </c>
      <c r="O50" s="9"/>
      <c r="P50" s="4">
        <v>40474.28833333333</v>
      </c>
      <c r="Q50" s="6" t="s">
        <v>229</v>
      </c>
      <c r="R50" s="7" t="s">
        <v>230</v>
      </c>
      <c r="S50" s="9"/>
      <c r="T50" s="9"/>
      <c r="U50" s="8" t="str">
        <f>HYPERLINK("https://pbs.twimg.com/profile_images/378800000086314591/4e489c058f8a405e6a96cc273ceefa88.jpeg","View")</f>
        <v>View</v>
      </c>
    </row>
    <row r="51" spans="1:21" ht="123.75">
      <c r="A51" s="4">
        <v>43441.940428240741</v>
      </c>
      <c r="B51" s="5" t="str">
        <f>HYPERLINK("https://twitter.com/Newunderworld1","@Newunderworld1")</f>
        <v>@Newunderworld1</v>
      </c>
      <c r="C51" s="6" t="s">
        <v>126</v>
      </c>
      <c r="D51" s="7" t="s">
        <v>231</v>
      </c>
      <c r="E51" s="8" t="str">
        <f>HYPERLINK("https://twitter.com/Newunderworld1/status/1071291841226596355","1071291841226596355")</f>
        <v>1071291841226596355</v>
      </c>
      <c r="F51" s="9"/>
      <c r="G51" s="5" t="s">
        <v>232</v>
      </c>
      <c r="H51" s="9"/>
      <c r="I51" s="10">
        <v>25</v>
      </c>
      <c r="J51" s="10">
        <v>48</v>
      </c>
      <c r="K51" s="5" t="str">
        <f t="shared" ref="K51:K52" si="12">HYPERLINK("http://twitter.com/download/android","Twitter for Android")</f>
        <v>Twitter for Android</v>
      </c>
      <c r="L51" s="10">
        <v>78</v>
      </c>
      <c r="M51" s="10">
        <v>252</v>
      </c>
      <c r="N51" s="10">
        <v>0</v>
      </c>
      <c r="O51" s="9"/>
      <c r="P51" s="4">
        <v>43244.694918981477</v>
      </c>
      <c r="Q51" s="9"/>
      <c r="R51" s="7" t="s">
        <v>129</v>
      </c>
      <c r="S51" s="9"/>
      <c r="T51" s="9"/>
      <c r="U51" s="8" t="str">
        <f>HYPERLINK("https://pbs.twimg.com/profile_images/1033553344122372096/jT_X8N1B.jpg","View")</f>
        <v>View</v>
      </c>
    </row>
    <row r="52" spans="1:21" ht="168.75">
      <c r="A52" s="4">
        <v>43441.91033564815</v>
      </c>
      <c r="B52" s="5" t="str">
        <f>HYPERLINK("https://twitter.com/BesideYacht","@BesideYacht")</f>
        <v>@BesideYacht</v>
      </c>
      <c r="C52" s="6" t="s">
        <v>233</v>
      </c>
      <c r="D52" s="7" t="s">
        <v>234</v>
      </c>
      <c r="E52" s="8" t="str">
        <f>HYPERLINK("https://twitter.com/BesideYacht/status/1071280937902587906","1071280937902587906")</f>
        <v>1071280937902587906</v>
      </c>
      <c r="F52" s="9"/>
      <c r="G52" s="5" t="s">
        <v>235</v>
      </c>
      <c r="H52" s="9"/>
      <c r="I52" s="10">
        <v>39</v>
      </c>
      <c r="J52" s="10">
        <v>208</v>
      </c>
      <c r="K52" s="5" t="str">
        <f t="shared" si="12"/>
        <v>Twitter for Android</v>
      </c>
      <c r="L52" s="10">
        <v>221</v>
      </c>
      <c r="M52" s="10">
        <v>4</v>
      </c>
      <c r="N52" s="10">
        <v>0</v>
      </c>
      <c r="O52" s="9"/>
      <c r="P52" s="4">
        <v>43434.430196759262</v>
      </c>
      <c r="Q52" s="9"/>
      <c r="R52" s="7" t="s">
        <v>236</v>
      </c>
      <c r="S52" s="5" t="s">
        <v>237</v>
      </c>
      <c r="T52" s="9"/>
      <c r="U52" s="8" t="str">
        <f>HYPERLINK("https://pbs.twimg.com/profile_images/1068934252333420545/XX95biqQ.jpg","View")</f>
        <v>View</v>
      </c>
    </row>
    <row r="53" spans="1:21" ht="191.25">
      <c r="A53" s="4">
        <v>43441.899212962962</v>
      </c>
      <c r="B53" s="5" t="str">
        <f>HYPERLINK("https://twitter.com/mynameis_yim","@mynameis_yim")</f>
        <v>@mynameis_yim</v>
      </c>
      <c r="C53" s="6" t="s">
        <v>238</v>
      </c>
      <c r="D53" s="7" t="s">
        <v>239</v>
      </c>
      <c r="E53" s="8" t="str">
        <f>HYPERLINK("https://twitter.com/mynameis_yim/status/1071276906501173249","1071276906501173249")</f>
        <v>1071276906501173249</v>
      </c>
      <c r="F53" s="9"/>
      <c r="G53" s="5" t="s">
        <v>240</v>
      </c>
      <c r="H53" s="9"/>
      <c r="I53" s="10">
        <v>94</v>
      </c>
      <c r="J53" s="10">
        <v>171</v>
      </c>
      <c r="K53" s="5" t="str">
        <f t="shared" ref="K53:K55" si="13">HYPERLINK("http://twitter.com/download/iphone","Twitter for iPhone")</f>
        <v>Twitter for iPhone</v>
      </c>
      <c r="L53" s="10">
        <v>1213</v>
      </c>
      <c r="M53" s="10">
        <v>11</v>
      </c>
      <c r="N53" s="10">
        <v>1</v>
      </c>
      <c r="O53" s="9"/>
      <c r="P53" s="4">
        <v>42837.075439814813</v>
      </c>
      <c r="Q53" s="9"/>
      <c r="R53" s="7" t="s">
        <v>241</v>
      </c>
      <c r="S53" s="9"/>
      <c r="T53" s="9"/>
      <c r="U53" s="8" t="str">
        <f>HYPERLINK("https://pbs.twimg.com/profile_images/1052933986995949574/H1WDTfDu.jpg","View")</f>
        <v>View</v>
      </c>
    </row>
    <row r="54" spans="1:21" ht="168.75">
      <c r="A54" s="4">
        <v>43441.875069444446</v>
      </c>
      <c r="B54" s="5" t="str">
        <f>HYPERLINK("https://twitter.com/noppon_prempoo","@noppon_prempoo")</f>
        <v>@noppon_prempoo</v>
      </c>
      <c r="C54" s="6" t="s">
        <v>242</v>
      </c>
      <c r="D54" s="7" t="s">
        <v>243</v>
      </c>
      <c r="E54" s="8" t="str">
        <f>HYPERLINK("https://twitter.com/noppon_prempoo/status/1071268156730032128","1071268156730032128")</f>
        <v>1071268156730032128</v>
      </c>
      <c r="F54" s="9"/>
      <c r="G54" s="5" t="s">
        <v>244</v>
      </c>
      <c r="H54" s="9"/>
      <c r="I54" s="10">
        <v>11</v>
      </c>
      <c r="J54" s="10">
        <v>20</v>
      </c>
      <c r="K54" s="5" t="str">
        <f t="shared" si="13"/>
        <v>Twitter for iPhone</v>
      </c>
      <c r="L54" s="10">
        <v>45</v>
      </c>
      <c r="M54" s="10">
        <v>160</v>
      </c>
      <c r="N54" s="10">
        <v>0</v>
      </c>
      <c r="O54" s="9"/>
      <c r="P54" s="4">
        <v>42962.882372685184</v>
      </c>
      <c r="Q54" s="9"/>
      <c r="R54" s="9"/>
      <c r="S54" s="9"/>
      <c r="T54" s="9"/>
      <c r="U54" s="8" t="str">
        <f>HYPERLINK("https://pbs.twimg.com/profile_images/1003456181287784448/zGYbEZaV.jpg","View")</f>
        <v>View</v>
      </c>
    </row>
    <row r="55" spans="1:21" ht="101.25">
      <c r="A55" s="4">
        <v>43441.842766203699</v>
      </c>
      <c r="B55" s="5" t="str">
        <f>HYPERLINK("https://twitter.com/iYamaPor","@iYamaPor")</f>
        <v>@iYamaPor</v>
      </c>
      <c r="C55" s="6" t="s">
        <v>101</v>
      </c>
      <c r="D55" s="7" t="s">
        <v>245</v>
      </c>
      <c r="E55" s="8" t="str">
        <f>HYPERLINK("https://twitter.com/iYamaPor/status/1071256450482102273","1071256450482102273")</f>
        <v>1071256450482102273</v>
      </c>
      <c r="F55" s="9"/>
      <c r="G55" s="5" t="s">
        <v>246</v>
      </c>
      <c r="H55" s="9"/>
      <c r="I55" s="10">
        <v>3</v>
      </c>
      <c r="J55" s="10">
        <v>10</v>
      </c>
      <c r="K55" s="5" t="str">
        <f t="shared" si="13"/>
        <v>Twitter for iPhone</v>
      </c>
      <c r="L55" s="10">
        <v>193</v>
      </c>
      <c r="M55" s="10">
        <v>378</v>
      </c>
      <c r="N55" s="10">
        <v>1</v>
      </c>
      <c r="O55" s="9"/>
      <c r="P55" s="4">
        <v>40087.020879629628</v>
      </c>
      <c r="Q55" s="6" t="s">
        <v>51</v>
      </c>
      <c r="R55" s="7" t="s">
        <v>104</v>
      </c>
      <c r="S55" s="9"/>
      <c r="T55" s="9"/>
      <c r="U55" s="8" t="str">
        <f>HYPERLINK("https://pbs.twimg.com/profile_images/1065536153783164928/3aSlqcG0.jpg","View")</f>
        <v>View</v>
      </c>
    </row>
    <row r="56" spans="1:21" ht="112.5">
      <c r="A56" s="4">
        <v>43441.841863425929</v>
      </c>
      <c r="B56" s="5" t="str">
        <f>HYPERLINK("https://twitter.com/KhunNote_O3O","@KhunNote_O3O")</f>
        <v>@KhunNote_O3O</v>
      </c>
      <c r="C56" s="6" t="s">
        <v>38</v>
      </c>
      <c r="D56" s="7" t="s">
        <v>247</v>
      </c>
      <c r="E56" s="8" t="str">
        <f>HYPERLINK("https://twitter.com/KhunNote_O3O/status/1071256123154554880","1071256123154554880")</f>
        <v>1071256123154554880</v>
      </c>
      <c r="F56" s="5" t="s">
        <v>248</v>
      </c>
      <c r="G56" s="9"/>
      <c r="H56" s="9"/>
      <c r="I56" s="10">
        <v>0</v>
      </c>
      <c r="J56" s="10">
        <v>0</v>
      </c>
      <c r="K56" s="5" t="str">
        <f>HYPERLINK("http://instagram.com","Instagram")</f>
        <v>Instagram</v>
      </c>
      <c r="L56" s="10">
        <v>54</v>
      </c>
      <c r="M56" s="10">
        <v>45</v>
      </c>
      <c r="N56" s="10">
        <v>0</v>
      </c>
      <c r="O56" s="9"/>
      <c r="P56" s="4">
        <v>40366.026886574073</v>
      </c>
      <c r="Q56" s="6" t="s">
        <v>41</v>
      </c>
      <c r="R56" s="7" t="s">
        <v>42</v>
      </c>
      <c r="S56" s="5" t="s">
        <v>43</v>
      </c>
      <c r="T56" s="9"/>
      <c r="U56" s="8" t="str">
        <f>HYPERLINK("https://pbs.twimg.com/profile_images/651997364018741248/o8nm2_BQ.jpg","View")</f>
        <v>View</v>
      </c>
    </row>
    <row r="57" spans="1:21" ht="112.5">
      <c r="A57" s="4">
        <v>43441.825810185182</v>
      </c>
      <c r="B57" s="5" t="str">
        <f>HYPERLINK("https://twitter.com/ToeyjarinpornFC","@ToeyjarinpornFC")</f>
        <v>@ToeyjarinpornFC</v>
      </c>
      <c r="C57" s="6" t="s">
        <v>249</v>
      </c>
      <c r="D57" s="7" t="s">
        <v>250</v>
      </c>
      <c r="E57" s="8" t="str">
        <f>HYPERLINK("https://twitter.com/ToeyjarinpornFC/status/1071250307605098499","1071250307605098499")</f>
        <v>1071250307605098499</v>
      </c>
      <c r="F57" s="9"/>
      <c r="G57" s="5" t="s">
        <v>251</v>
      </c>
      <c r="H57" s="9"/>
      <c r="I57" s="10">
        <v>23</v>
      </c>
      <c r="J57" s="10">
        <v>50</v>
      </c>
      <c r="K57" s="5" t="str">
        <f>HYPERLINK("http://twitter.com/download/iphone","Twitter for iPhone")</f>
        <v>Twitter for iPhone</v>
      </c>
      <c r="L57" s="10">
        <v>6551</v>
      </c>
      <c r="M57" s="10">
        <v>22</v>
      </c>
      <c r="N57" s="10">
        <v>13</v>
      </c>
      <c r="O57" s="9"/>
      <c r="P57" s="4">
        <v>40469.187048611115</v>
      </c>
      <c r="Q57" s="6" t="s">
        <v>252</v>
      </c>
      <c r="R57" s="7" t="s">
        <v>253</v>
      </c>
      <c r="S57" s="5" t="s">
        <v>254</v>
      </c>
      <c r="T57" s="9"/>
      <c r="U57" s="8" t="str">
        <f>HYPERLINK("https://pbs.twimg.com/profile_images/1023205593274695680/6oY5sWni.jpg","View")</f>
        <v>View</v>
      </c>
    </row>
    <row r="58" spans="1:21" ht="78.75">
      <c r="A58" s="4">
        <v>43441.815821759257</v>
      </c>
      <c r="B58" s="5" t="str">
        <f>HYPERLINK("https://twitter.com/NNJJNTX","@NNJJNTX")</f>
        <v>@NNJJNTX</v>
      </c>
      <c r="C58" s="6" t="s">
        <v>255</v>
      </c>
      <c r="D58" s="7" t="s">
        <v>256</v>
      </c>
      <c r="E58" s="8" t="str">
        <f>HYPERLINK("https://twitter.com/NNJJNTX/status/1071246685228040192","1071246685228040192")</f>
        <v>1071246685228040192</v>
      </c>
      <c r="F58" s="9"/>
      <c r="G58" s="5" t="s">
        <v>257</v>
      </c>
      <c r="H58" s="9"/>
      <c r="I58" s="10">
        <v>37</v>
      </c>
      <c r="J58" s="10">
        <v>33</v>
      </c>
      <c r="K58" s="5" t="str">
        <f>HYPERLINK("http://twitter.com/download/android","Twitter for Android")</f>
        <v>Twitter for Android</v>
      </c>
      <c r="L58" s="10">
        <v>78</v>
      </c>
      <c r="M58" s="10">
        <v>126</v>
      </c>
      <c r="N58" s="10">
        <v>0</v>
      </c>
      <c r="O58" s="9"/>
      <c r="P58" s="4">
        <v>40993.555266203708</v>
      </c>
      <c r="Q58" s="9"/>
      <c r="R58" s="7" t="s">
        <v>258</v>
      </c>
      <c r="S58" s="9"/>
      <c r="T58" s="9"/>
      <c r="U58" s="8" t="str">
        <f>HYPERLINK("https://pbs.twimg.com/profile_images/1069612256504164352/N-iUYoOZ.jpg","View")</f>
        <v>View</v>
      </c>
    </row>
    <row r="59" spans="1:21" ht="123.75">
      <c r="A59" s="4">
        <v>43441.791770833333</v>
      </c>
      <c r="B59" s="5" t="str">
        <f>HYPERLINK("https://twitter.com/BESTvvFamily","@BESTvvFamily")</f>
        <v>@BESTvvFamily</v>
      </c>
      <c r="C59" s="6" t="s">
        <v>259</v>
      </c>
      <c r="D59" s="7" t="s">
        <v>260</v>
      </c>
      <c r="E59" s="8" t="str">
        <f>HYPERLINK("https://twitter.com/BESTvvFamily/status/1071237969615347712","1071237969615347712")</f>
        <v>1071237969615347712</v>
      </c>
      <c r="F59" s="9"/>
      <c r="G59" s="5" t="s">
        <v>261</v>
      </c>
      <c r="H59" s="9"/>
      <c r="I59" s="10">
        <v>31</v>
      </c>
      <c r="J59" s="10">
        <v>80</v>
      </c>
      <c r="K59" s="5" t="str">
        <f>HYPERLINK("http://twitter.com/download/iphone","Twitter for iPhone")</f>
        <v>Twitter for iPhone</v>
      </c>
      <c r="L59" s="10">
        <v>2059</v>
      </c>
      <c r="M59" s="10">
        <v>19</v>
      </c>
      <c r="N59" s="10">
        <v>3</v>
      </c>
      <c r="O59" s="9"/>
      <c r="P59" s="4">
        <v>43097.53025462963</v>
      </c>
      <c r="Q59" s="6" t="s">
        <v>262</v>
      </c>
      <c r="R59" s="7" t="s">
        <v>263</v>
      </c>
      <c r="S59" s="9"/>
      <c r="T59" s="9"/>
      <c r="U59" s="8" t="str">
        <f>HYPERLINK("https://pbs.twimg.com/profile_images/1006835694264770561/XsUGvui8.jpg","View")</f>
        <v>View</v>
      </c>
    </row>
    <row r="60" spans="1:21" ht="213.75">
      <c r="A60" s="4">
        <v>43441.780428240745</v>
      </c>
      <c r="B60" s="5" t="str">
        <f>HYPERLINK("https://twitter.com/FlowerZoo","@FlowerZoo")</f>
        <v>@FlowerZoo</v>
      </c>
      <c r="C60" s="6" t="s">
        <v>264</v>
      </c>
      <c r="D60" s="7" t="s">
        <v>265</v>
      </c>
      <c r="E60" s="8" t="str">
        <f>HYPERLINK("https://twitter.com/FlowerZoo/status/1071233858744414208","1071233858744414208")</f>
        <v>1071233858744414208</v>
      </c>
      <c r="F60" s="9"/>
      <c r="G60" s="5" t="s">
        <v>266</v>
      </c>
      <c r="H60" s="9"/>
      <c r="I60" s="10">
        <v>0</v>
      </c>
      <c r="J60" s="10">
        <v>0</v>
      </c>
      <c r="K60" s="5" t="str">
        <f>HYPERLINK("http://twitter.com/download/android","Twitter for Android")</f>
        <v>Twitter for Android</v>
      </c>
      <c r="L60" s="10">
        <v>62</v>
      </c>
      <c r="M60" s="10">
        <v>41</v>
      </c>
      <c r="N60" s="10">
        <v>0</v>
      </c>
      <c r="O60" s="9"/>
      <c r="P60" s="4">
        <v>40422.464803240742</v>
      </c>
      <c r="Q60" s="6" t="s">
        <v>267</v>
      </c>
      <c r="R60" s="7" t="s">
        <v>268</v>
      </c>
      <c r="S60" s="5" t="s">
        <v>269</v>
      </c>
      <c r="T60" s="9"/>
      <c r="U60" s="8" t="str">
        <f>HYPERLINK("https://pbs.twimg.com/profile_images/1036527543313031168/v3-xcvd8.jpg","View")</f>
        <v>View</v>
      </c>
    </row>
    <row r="61" spans="1:21" ht="112.5">
      <c r="A61" s="4">
        <v>43441.762465277774</v>
      </c>
      <c r="B61" s="5" t="str">
        <f>HYPERLINK("https://twitter.com/pengin48gallery","@pengin48gallery")</f>
        <v>@pengin48gallery</v>
      </c>
      <c r="C61" s="6" t="s">
        <v>270</v>
      </c>
      <c r="D61" s="7" t="s">
        <v>271</v>
      </c>
      <c r="E61" s="8" t="str">
        <f>HYPERLINK("https://twitter.com/pengin48gallery/status/1071227350971383808","1071227350971383808")</f>
        <v>1071227350971383808</v>
      </c>
      <c r="F61" s="9"/>
      <c r="G61" s="5" t="s">
        <v>272</v>
      </c>
      <c r="H61" s="9"/>
      <c r="I61" s="10">
        <v>50</v>
      </c>
      <c r="J61" s="10">
        <v>70</v>
      </c>
      <c r="K61" s="5" t="str">
        <f>HYPERLINK("http://twitter.com","Twitter Web Client")</f>
        <v>Twitter Web Client</v>
      </c>
      <c r="L61" s="10">
        <v>606</v>
      </c>
      <c r="M61" s="10">
        <v>37</v>
      </c>
      <c r="N61" s="10">
        <v>2</v>
      </c>
      <c r="O61" s="9"/>
      <c r="P61" s="4">
        <v>42697.064166666663</v>
      </c>
      <c r="Q61" s="6" t="s">
        <v>59</v>
      </c>
      <c r="R61" s="7" t="s">
        <v>273</v>
      </c>
      <c r="S61" s="5" t="s">
        <v>274</v>
      </c>
      <c r="T61" s="9"/>
      <c r="U61" s="8" t="str">
        <f>HYPERLINK("https://pbs.twimg.com/profile_images/994885718211219456/uJTwIZOL.jpg","View")</f>
        <v>View</v>
      </c>
    </row>
    <row r="62" spans="1:21" ht="213.75">
      <c r="A62" s="4">
        <v>43441.761145833334</v>
      </c>
      <c r="B62" s="5" t="str">
        <f t="shared" ref="B62:B63" si="14">HYPERLINK("https://twitter.com/Keng_tachaya","@Keng_tachaya")</f>
        <v>@Keng_tachaya</v>
      </c>
      <c r="C62" s="6" t="s">
        <v>275</v>
      </c>
      <c r="D62" s="7" t="s">
        <v>276</v>
      </c>
      <c r="E62" s="8" t="str">
        <f>HYPERLINK("https://twitter.com/Keng_tachaya/status/1071226871336058880","1071226871336058880")</f>
        <v>1071226871336058880</v>
      </c>
      <c r="F62" s="5" t="s">
        <v>277</v>
      </c>
      <c r="G62" s="9"/>
      <c r="H62" s="9"/>
      <c r="I62" s="10">
        <v>0</v>
      </c>
      <c r="J62" s="10">
        <v>6</v>
      </c>
      <c r="K62" s="5" t="str">
        <f>HYPERLINK("http://www.facebook.com/twitter","Facebook")</f>
        <v>Facebook</v>
      </c>
      <c r="L62" s="10">
        <v>67760</v>
      </c>
      <c r="M62" s="10">
        <v>18</v>
      </c>
      <c r="N62" s="10">
        <v>51</v>
      </c>
      <c r="O62" s="9"/>
      <c r="P62" s="4">
        <v>40689.404166666667</v>
      </c>
      <c r="Q62" s="9"/>
      <c r="R62" s="7" t="s">
        <v>278</v>
      </c>
      <c r="S62" s="9"/>
      <c r="T62" s="9"/>
      <c r="U62" s="8" t="str">
        <f t="shared" ref="U62:U63" si="15">HYPERLINK("https://pbs.twimg.com/profile_images/1039708807511793665/8DkKxun8.jpg","View")</f>
        <v>View</v>
      </c>
    </row>
    <row r="63" spans="1:21" ht="146.25">
      <c r="A63" s="4">
        <v>43441.758240740739</v>
      </c>
      <c r="B63" s="5" t="str">
        <f t="shared" si="14"/>
        <v>@Keng_tachaya</v>
      </c>
      <c r="C63" s="6" t="s">
        <v>275</v>
      </c>
      <c r="D63" s="7" t="s">
        <v>279</v>
      </c>
      <c r="E63" s="8" t="str">
        <f>HYPERLINK("https://twitter.com/Keng_tachaya/status/1071225820692312064","1071225820692312064")</f>
        <v>1071225820692312064</v>
      </c>
      <c r="F63" s="5" t="s">
        <v>280</v>
      </c>
      <c r="G63" s="9"/>
      <c r="H63" s="9"/>
      <c r="I63" s="10">
        <v>0</v>
      </c>
      <c r="J63" s="10">
        <v>4</v>
      </c>
      <c r="K63" s="5" t="str">
        <f>HYPERLINK("http://instagram.com","Instagram")</f>
        <v>Instagram</v>
      </c>
      <c r="L63" s="10">
        <v>67760</v>
      </c>
      <c r="M63" s="10">
        <v>18</v>
      </c>
      <c r="N63" s="10">
        <v>51</v>
      </c>
      <c r="O63" s="9"/>
      <c r="P63" s="4">
        <v>40689.404166666667</v>
      </c>
      <c r="Q63" s="9"/>
      <c r="R63" s="7" t="s">
        <v>278</v>
      </c>
      <c r="S63" s="9"/>
      <c r="T63" s="9"/>
      <c r="U63" s="8" t="str">
        <f t="shared" si="15"/>
        <v>View</v>
      </c>
    </row>
    <row r="64" spans="1:21" ht="146.25">
      <c r="A64" s="4">
        <v>43441.754502314812</v>
      </c>
      <c r="B64" s="5" t="str">
        <f>HYPERLINK("https://twitter.com/Hello_asian","@Hello_asian")</f>
        <v>@Hello_asian</v>
      </c>
      <c r="C64" s="6" t="s">
        <v>281</v>
      </c>
      <c r="D64" s="7" t="s">
        <v>282</v>
      </c>
      <c r="E64" s="8" t="str">
        <f>HYPERLINK("https://twitter.com/Hello_asian/status/1071224467014201345","1071224467014201345")</f>
        <v>1071224467014201345</v>
      </c>
      <c r="F64" s="9"/>
      <c r="G64" s="5" t="s">
        <v>283</v>
      </c>
      <c r="H64" s="9"/>
      <c r="I64" s="10">
        <v>2</v>
      </c>
      <c r="J64" s="10">
        <v>2</v>
      </c>
      <c r="K64" s="5" t="str">
        <f>HYPERLINK("http://twitter.com/download/iphone","Twitter for iPhone")</f>
        <v>Twitter for iPhone</v>
      </c>
      <c r="L64" s="10">
        <v>2357</v>
      </c>
      <c r="M64" s="10">
        <v>75</v>
      </c>
      <c r="N64" s="10">
        <v>9</v>
      </c>
      <c r="O64" s="9"/>
      <c r="P64" s="4">
        <v>40380.020937499998</v>
      </c>
      <c r="Q64" s="6" t="s">
        <v>262</v>
      </c>
      <c r="R64" s="7" t="s">
        <v>284</v>
      </c>
      <c r="S64" s="5" t="s">
        <v>285</v>
      </c>
      <c r="T64" s="9"/>
      <c r="U64" s="8" t="str">
        <f>HYPERLINK("https://pbs.twimg.com/profile_images/1071256016250036224/zF0jVKe0.jpg","View")</f>
        <v>View</v>
      </c>
    </row>
    <row r="65" spans="1:21" ht="101.25">
      <c r="A65" s="4">
        <v>43441.687199074076</v>
      </c>
      <c r="B65" s="5" t="str">
        <f>HYPERLINK("https://twitter.com/Newunderworld1","@Newunderworld1")</f>
        <v>@Newunderworld1</v>
      </c>
      <c r="C65" s="6" t="s">
        <v>126</v>
      </c>
      <c r="D65" s="7" t="s">
        <v>286</v>
      </c>
      <c r="E65" s="8" t="str">
        <f>HYPERLINK("https://twitter.com/Newunderworld1/status/1071200073441136640","1071200073441136640")</f>
        <v>1071200073441136640</v>
      </c>
      <c r="F65" s="9"/>
      <c r="G65" s="5" t="s">
        <v>287</v>
      </c>
      <c r="H65" s="9"/>
      <c r="I65" s="10">
        <v>30</v>
      </c>
      <c r="J65" s="10">
        <v>89</v>
      </c>
      <c r="K65" s="5" t="str">
        <f>HYPERLINK("http://twitter.com/download/android","Twitter for Android")</f>
        <v>Twitter for Android</v>
      </c>
      <c r="L65" s="10">
        <v>78</v>
      </c>
      <c r="M65" s="10">
        <v>252</v>
      </c>
      <c r="N65" s="10">
        <v>0</v>
      </c>
      <c r="O65" s="9"/>
      <c r="P65" s="4">
        <v>43244.694918981477</v>
      </c>
      <c r="Q65" s="9"/>
      <c r="R65" s="7" t="s">
        <v>129</v>
      </c>
      <c r="S65" s="9"/>
      <c r="T65" s="9"/>
      <c r="U65" s="8" t="str">
        <f>HYPERLINK("https://pbs.twimg.com/profile_images/1033553344122372096/jT_X8N1B.jpg","View")</f>
        <v>View</v>
      </c>
    </row>
    <row r="66" spans="1:21" ht="101.25">
      <c r="A66" s="4">
        <v>43441.666620370372</v>
      </c>
      <c r="B66" s="5" t="str">
        <f>HYPERLINK("https://twitter.com/CaicaiBest","@CaicaiBest")</f>
        <v>@CaicaiBest</v>
      </c>
      <c r="C66" s="6" t="s">
        <v>122</v>
      </c>
      <c r="D66" s="7" t="s">
        <v>288</v>
      </c>
      <c r="E66" s="8" t="str">
        <f>HYPERLINK("https://twitter.com/CaicaiBest/status/1071192618887872512","1071192618887872512")</f>
        <v>1071192618887872512</v>
      </c>
      <c r="F66" s="9"/>
      <c r="G66" s="5" t="s">
        <v>289</v>
      </c>
      <c r="H66" s="9"/>
      <c r="I66" s="10">
        <v>5</v>
      </c>
      <c r="J66" s="10">
        <v>15</v>
      </c>
      <c r="K66" s="5" t="str">
        <f>HYPERLINK("http://twitter.com/download/iphone","Twitter for iPhone")</f>
        <v>Twitter for iPhone</v>
      </c>
      <c r="L66" s="10">
        <v>42</v>
      </c>
      <c r="M66" s="10">
        <v>49</v>
      </c>
      <c r="N66" s="10">
        <v>0</v>
      </c>
      <c r="O66" s="9"/>
      <c r="P66" s="4">
        <v>43372.063483796301</v>
      </c>
      <c r="Q66" s="9"/>
      <c r="R66" s="7" t="s">
        <v>125</v>
      </c>
      <c r="S66" s="9"/>
      <c r="T66" s="9"/>
      <c r="U66" s="8" t="str">
        <f>HYPERLINK("https://pbs.twimg.com/profile_images/1071375542664843264/sMpehthf.jpg","View")</f>
        <v>View</v>
      </c>
    </row>
    <row r="67" spans="1:21" ht="213.75">
      <c r="A67" s="4">
        <v>43441.520636574074</v>
      </c>
      <c r="B67" s="5" t="str">
        <f t="shared" ref="B67:B68" si="16">HYPERLINK("https://twitter.com/Marylene2489","@Marylene2489")</f>
        <v>@Marylene2489</v>
      </c>
      <c r="C67" s="6" t="s">
        <v>170</v>
      </c>
      <c r="D67" s="7" t="s">
        <v>290</v>
      </c>
      <c r="E67" s="8" t="str">
        <f>HYPERLINK("https://twitter.com/Marylene2489/status/1071139714315374592","1071139714315374592")</f>
        <v>1071139714315374592</v>
      </c>
      <c r="F67" s="9"/>
      <c r="G67" s="5" t="s">
        <v>291</v>
      </c>
      <c r="H67" s="9"/>
      <c r="I67" s="10">
        <v>8</v>
      </c>
      <c r="J67" s="10">
        <v>3</v>
      </c>
      <c r="K67" s="5" t="str">
        <f t="shared" ref="K67:K68" si="17">HYPERLINK("http://twitter.com","Twitter Web Client")</f>
        <v>Twitter Web Client</v>
      </c>
      <c r="L67" s="10">
        <v>210</v>
      </c>
      <c r="M67" s="10">
        <v>69</v>
      </c>
      <c r="N67" s="10">
        <v>8</v>
      </c>
      <c r="O67" s="9"/>
      <c r="P67" s="4">
        <v>40749.25571759259</v>
      </c>
      <c r="Q67" s="6" t="s">
        <v>173</v>
      </c>
      <c r="R67" s="7" t="s">
        <v>174</v>
      </c>
      <c r="S67" s="9"/>
      <c r="T67" s="9"/>
      <c r="U67" s="8" t="str">
        <f t="shared" ref="U67:U68" si="18">HYPERLINK("https://pbs.twimg.com/profile_images/925087093507813376/EO7d_Yor.jpg","View")</f>
        <v>View</v>
      </c>
    </row>
    <row r="68" spans="1:21" ht="225">
      <c r="A68" s="4">
        <v>43441.488182870366</v>
      </c>
      <c r="B68" s="5" t="str">
        <f t="shared" si="16"/>
        <v>@Marylene2489</v>
      </c>
      <c r="C68" s="6" t="s">
        <v>170</v>
      </c>
      <c r="D68" s="7" t="s">
        <v>292</v>
      </c>
      <c r="E68" s="8" t="str">
        <f>HYPERLINK("https://twitter.com/Marylene2489/status/1071127955676397568","1071127955676397568")</f>
        <v>1071127955676397568</v>
      </c>
      <c r="F68" s="9"/>
      <c r="G68" s="5" t="s">
        <v>293</v>
      </c>
      <c r="H68" s="9"/>
      <c r="I68" s="10">
        <v>7</v>
      </c>
      <c r="J68" s="10">
        <v>10</v>
      </c>
      <c r="K68" s="5" t="str">
        <f t="shared" si="17"/>
        <v>Twitter Web Client</v>
      </c>
      <c r="L68" s="10">
        <v>210</v>
      </c>
      <c r="M68" s="10">
        <v>69</v>
      </c>
      <c r="N68" s="10">
        <v>8</v>
      </c>
      <c r="O68" s="9"/>
      <c r="P68" s="4">
        <v>40749.25571759259</v>
      </c>
      <c r="Q68" s="6" t="s">
        <v>173</v>
      </c>
      <c r="R68" s="7" t="s">
        <v>174</v>
      </c>
      <c r="S68" s="9"/>
      <c r="T68" s="9"/>
      <c r="U68" s="8" t="str">
        <f t="shared" si="18"/>
        <v>View</v>
      </c>
    </row>
    <row r="69" spans="1:21" ht="135">
      <c r="A69" s="4">
        <v>43441.4453125</v>
      </c>
      <c r="B69" s="5" t="str">
        <f>HYPERLINK("https://twitter.com/YimIsSmilez","@YimIsSmilez")</f>
        <v>@YimIsSmilez</v>
      </c>
      <c r="C69" s="6" t="s">
        <v>85</v>
      </c>
      <c r="D69" s="7" t="s">
        <v>294</v>
      </c>
      <c r="E69" s="8" t="str">
        <f>HYPERLINK("https://twitter.com/YimIsSmilez/status/1071112417755619328","1071112417755619328")</f>
        <v>1071112417755619328</v>
      </c>
      <c r="F69" s="9"/>
      <c r="G69" s="5" t="s">
        <v>295</v>
      </c>
      <c r="H69" s="9"/>
      <c r="I69" s="10">
        <v>47</v>
      </c>
      <c r="J69" s="10">
        <v>61</v>
      </c>
      <c r="K69" s="5" t="str">
        <f>HYPERLINK("http://twitter.com/download/android","Twitter for Android")</f>
        <v>Twitter for Android</v>
      </c>
      <c r="L69" s="10">
        <v>510</v>
      </c>
      <c r="M69" s="10">
        <v>8</v>
      </c>
      <c r="N69" s="10">
        <v>1</v>
      </c>
      <c r="O69" s="9"/>
      <c r="P69" s="4">
        <v>43388.099386574075</v>
      </c>
      <c r="Q69" s="9"/>
      <c r="R69" s="7" t="s">
        <v>88</v>
      </c>
      <c r="S69" s="9"/>
      <c r="T69" s="9"/>
      <c r="U69" s="8" t="str">
        <f>HYPERLINK("https://pbs.twimg.com/profile_images/1071064750899908609/G_qqx09J.jpg","View")</f>
        <v>View</v>
      </c>
    </row>
    <row r="70" spans="1:21" ht="123.75">
      <c r="A70" s="4">
        <v>43441.440358796295</v>
      </c>
      <c r="B70" s="5" t="str">
        <f>HYPERLINK("https://twitter.com/noppon_prempoo","@noppon_prempoo")</f>
        <v>@noppon_prempoo</v>
      </c>
      <c r="C70" s="6" t="s">
        <v>242</v>
      </c>
      <c r="D70" s="7" t="s">
        <v>296</v>
      </c>
      <c r="E70" s="8" t="str">
        <f>HYPERLINK("https://twitter.com/noppon_prempoo/status/1071110625256853504","1071110625256853504")</f>
        <v>1071110625256853504</v>
      </c>
      <c r="F70" s="9"/>
      <c r="G70" s="5" t="s">
        <v>297</v>
      </c>
      <c r="H70" s="9"/>
      <c r="I70" s="10">
        <v>17</v>
      </c>
      <c r="J70" s="10">
        <v>30</v>
      </c>
      <c r="K70" s="5" t="str">
        <f>HYPERLINK("http://twitter.com/download/iphone","Twitter for iPhone")</f>
        <v>Twitter for iPhone</v>
      </c>
      <c r="L70" s="10">
        <v>45</v>
      </c>
      <c r="M70" s="10">
        <v>160</v>
      </c>
      <c r="N70" s="10">
        <v>0</v>
      </c>
      <c r="O70" s="9"/>
      <c r="P70" s="4">
        <v>42962.882372685184</v>
      </c>
      <c r="Q70" s="9"/>
      <c r="R70" s="9"/>
      <c r="S70" s="9"/>
      <c r="T70" s="9"/>
      <c r="U70" s="8" t="str">
        <f>HYPERLINK("https://pbs.twimg.com/profile_images/1003456181287784448/zGYbEZaV.jpg","View")</f>
        <v>View</v>
      </c>
    </row>
    <row r="71" spans="1:21" ht="213.75">
      <c r="A71" s="4">
        <v>43441.435532407406</v>
      </c>
      <c r="B71" s="5" t="str">
        <f>HYPERLINK("https://twitter.com/BsiteTH","@BsiteTH")</f>
        <v>@BsiteTH</v>
      </c>
      <c r="C71" s="5" t="s">
        <v>298</v>
      </c>
      <c r="D71" s="7" t="s">
        <v>299</v>
      </c>
      <c r="E71" s="8" t="str">
        <f>HYPERLINK("https://twitter.com/BsiteTH/status/1071108875191898114","1071108875191898114")</f>
        <v>1071108875191898114</v>
      </c>
      <c r="F71" s="9"/>
      <c r="G71" s="5" t="s">
        <v>300</v>
      </c>
      <c r="H71" s="9"/>
      <c r="I71" s="10">
        <v>1</v>
      </c>
      <c r="J71" s="10">
        <v>0</v>
      </c>
      <c r="K71" s="5" t="str">
        <f>HYPERLINK("http://twitter.com","Twitter Web Client")</f>
        <v>Twitter Web Client</v>
      </c>
      <c r="L71" s="10">
        <v>62</v>
      </c>
      <c r="M71" s="10">
        <v>125</v>
      </c>
      <c r="N71" s="10">
        <v>0</v>
      </c>
      <c r="O71" s="9"/>
      <c r="P71" s="4">
        <v>43283.825567129628</v>
      </c>
      <c r="Q71" s="6" t="s">
        <v>98</v>
      </c>
      <c r="R71" s="7" t="s">
        <v>301</v>
      </c>
      <c r="S71" s="5" t="s">
        <v>302</v>
      </c>
      <c r="T71" s="9"/>
      <c r="U71" s="8" t="str">
        <f>HYPERLINK("https://pbs.twimg.com/profile_images/1021266082584117249/E9MUEt0d.jpg","View")</f>
        <v>View</v>
      </c>
    </row>
    <row r="72" spans="1:21" ht="56.25">
      <c r="A72" s="4">
        <v>43441.404212962967</v>
      </c>
      <c r="B72" s="5" t="str">
        <f>HYPERLINK("https://twitter.com/kwanjailoveryu","@kwanjailoveryu")</f>
        <v>@kwanjailoveryu</v>
      </c>
      <c r="C72" s="6" t="s">
        <v>303</v>
      </c>
      <c r="D72" s="7" t="s">
        <v>304</v>
      </c>
      <c r="E72" s="8" t="str">
        <f>HYPERLINK("https://twitter.com/kwanjailoveryu/status/1071097526047006720","1071097526047006720")</f>
        <v>1071097526047006720</v>
      </c>
      <c r="F72" s="9"/>
      <c r="G72" s="5" t="s">
        <v>305</v>
      </c>
      <c r="H72" s="9"/>
      <c r="I72" s="10">
        <v>15</v>
      </c>
      <c r="J72" s="10">
        <v>33</v>
      </c>
      <c r="K72" s="5" t="str">
        <f>HYPERLINK("http://twitter.com/download/iphone","Twitter for iPhone")</f>
        <v>Twitter for iPhone</v>
      </c>
      <c r="L72" s="10">
        <v>154</v>
      </c>
      <c r="M72" s="10">
        <v>206</v>
      </c>
      <c r="N72" s="10">
        <v>3</v>
      </c>
      <c r="O72" s="9"/>
      <c r="P72" s="4">
        <v>40120.383935185186</v>
      </c>
      <c r="Q72" s="9"/>
      <c r="R72" s="7" t="s">
        <v>306</v>
      </c>
      <c r="S72" s="9"/>
      <c r="T72" s="9"/>
      <c r="U72" s="8" t="str">
        <f>HYPERLINK("https://pbs.twimg.com/profile_images/1059150267331956737/ZSlXHABG.jpg","View")</f>
        <v>View</v>
      </c>
    </row>
    <row r="73" spans="1:21" ht="202.5">
      <c r="A73" s="4">
        <v>43441.393935185188</v>
      </c>
      <c r="B73" s="5" t="str">
        <f>HYPERLINK("https://twitter.com/suttha_s","@suttha_s")</f>
        <v>@suttha_s</v>
      </c>
      <c r="C73" s="6" t="s">
        <v>307</v>
      </c>
      <c r="D73" s="7" t="s">
        <v>308</v>
      </c>
      <c r="E73" s="8" t="str">
        <f>HYPERLINK("https://twitter.com/suttha_s/status/1071093801832181760","1071093801832181760")</f>
        <v>1071093801832181760</v>
      </c>
      <c r="F73" s="9"/>
      <c r="G73" s="9"/>
      <c r="H73" s="9"/>
      <c r="I73" s="10">
        <v>1</v>
      </c>
      <c r="J73" s="10">
        <v>5</v>
      </c>
      <c r="K73" s="5" t="str">
        <f>HYPERLINK("http://twitter.com","Twitter Web Client")</f>
        <v>Twitter Web Client</v>
      </c>
      <c r="L73" s="10">
        <v>263</v>
      </c>
      <c r="M73" s="10">
        <v>98</v>
      </c>
      <c r="N73" s="10">
        <v>1</v>
      </c>
      <c r="O73" s="9"/>
      <c r="P73" s="4">
        <v>40649.262395833335</v>
      </c>
      <c r="Q73" s="6" t="s">
        <v>309</v>
      </c>
      <c r="R73" s="7" t="s">
        <v>310</v>
      </c>
      <c r="S73" s="9"/>
      <c r="T73" s="9"/>
      <c r="U73" s="8" t="str">
        <f>HYPERLINK("https://pbs.twimg.com/profile_images/1070598323558469632/ST0uHIum.jpg","View")</f>
        <v>View</v>
      </c>
    </row>
    <row r="74" spans="1:21" ht="90">
      <c r="A74" s="4">
        <v>43441.345543981486</v>
      </c>
      <c r="B74" s="5" t="str">
        <f>HYPERLINK("https://twitter.com/maxiiinfc","@maxiiinfc")</f>
        <v>@maxiiinfc</v>
      </c>
      <c r="C74" s="6" t="s">
        <v>311</v>
      </c>
      <c r="D74" s="7" t="s">
        <v>312</v>
      </c>
      <c r="E74" s="8" t="str">
        <f>HYPERLINK("https://twitter.com/maxiiinfc/status/1071076262884470784","1071076262884470784")</f>
        <v>1071076262884470784</v>
      </c>
      <c r="F74" s="9"/>
      <c r="G74" s="5" t="s">
        <v>313</v>
      </c>
      <c r="H74" s="9"/>
      <c r="I74" s="10">
        <v>10</v>
      </c>
      <c r="J74" s="10">
        <v>44</v>
      </c>
      <c r="K74" s="5" t="str">
        <f>HYPERLINK("http://twitter.com/download/iphone","Twitter for iPhone")</f>
        <v>Twitter for iPhone</v>
      </c>
      <c r="L74" s="10">
        <v>6</v>
      </c>
      <c r="M74" s="10">
        <v>6</v>
      </c>
      <c r="N74" s="10">
        <v>0</v>
      </c>
      <c r="O74" s="9"/>
      <c r="P74" s="4">
        <v>43378.153854166667</v>
      </c>
      <c r="Q74" s="6" t="s">
        <v>98</v>
      </c>
      <c r="R74" s="7" t="s">
        <v>314</v>
      </c>
      <c r="S74" s="9"/>
      <c r="T74" s="9"/>
      <c r="U74" s="8" t="str">
        <f>HYPERLINK("https://pbs.twimg.com/profile_images/1070338567338045440/7kD-oWke.jpg","View")</f>
        <v>View</v>
      </c>
    </row>
    <row r="75" spans="1:21" ht="45">
      <c r="A75" s="4">
        <v>43441.332557870366</v>
      </c>
      <c r="B75" s="5" t="str">
        <f>HYPERLINK("https://twitter.com/VichudaR","@VichudaR")</f>
        <v>@VichudaR</v>
      </c>
      <c r="C75" s="6" t="s">
        <v>315</v>
      </c>
      <c r="D75" s="7" t="s">
        <v>316</v>
      </c>
      <c r="E75" s="8" t="str">
        <f>HYPERLINK("https://twitter.com/VichudaR/status/1071071556996976642","1071071556996976642")</f>
        <v>1071071556996976642</v>
      </c>
      <c r="F75" s="9"/>
      <c r="G75" s="5" t="s">
        <v>317</v>
      </c>
      <c r="H75" s="9"/>
      <c r="I75" s="10">
        <v>2</v>
      </c>
      <c r="J75" s="10">
        <v>0</v>
      </c>
      <c r="K75" s="5" t="str">
        <f>HYPERLINK("http://twitter.com/download/android","Twitter for Android")</f>
        <v>Twitter for Android</v>
      </c>
      <c r="L75" s="10">
        <v>6</v>
      </c>
      <c r="M75" s="10">
        <v>98</v>
      </c>
      <c r="N75" s="10">
        <v>0</v>
      </c>
      <c r="O75" s="9"/>
      <c r="P75" s="4">
        <v>41471.719166666662</v>
      </c>
      <c r="Q75" s="9"/>
      <c r="R75" s="9"/>
      <c r="S75" s="9"/>
      <c r="T75" s="9"/>
      <c r="U75" s="8" t="str">
        <f>HYPERLINK("https://pbs.twimg.com/profile_images/1070337422477512704/IGjft_84.jpg","View")</f>
        <v>View</v>
      </c>
    </row>
    <row r="76" spans="1:21" ht="123.75">
      <c r="A76" s="4">
        <v>43441.312789351854</v>
      </c>
      <c r="B76" s="5" t="str">
        <f>HYPERLINK("https://twitter.com/BESTvvFamily","@BESTvvFamily")</f>
        <v>@BESTvvFamily</v>
      </c>
      <c r="C76" s="6" t="s">
        <v>259</v>
      </c>
      <c r="D76" s="7" t="s">
        <v>318</v>
      </c>
      <c r="E76" s="8" t="str">
        <f>HYPERLINK("https://twitter.com/BESTvvFamily/status/1071064393268396032","1071064393268396032")</f>
        <v>1071064393268396032</v>
      </c>
      <c r="F76" s="9"/>
      <c r="G76" s="5" t="s">
        <v>319</v>
      </c>
      <c r="H76" s="9"/>
      <c r="I76" s="10">
        <v>81</v>
      </c>
      <c r="J76" s="10">
        <v>170</v>
      </c>
      <c r="K76" s="5" t="str">
        <f t="shared" ref="K76:K78" si="19">HYPERLINK("http://twitter.com/download/iphone","Twitter for iPhone")</f>
        <v>Twitter for iPhone</v>
      </c>
      <c r="L76" s="10">
        <v>2059</v>
      </c>
      <c r="M76" s="10">
        <v>19</v>
      </c>
      <c r="N76" s="10">
        <v>3</v>
      </c>
      <c r="O76" s="9"/>
      <c r="P76" s="4">
        <v>43097.53025462963</v>
      </c>
      <c r="Q76" s="6" t="s">
        <v>262</v>
      </c>
      <c r="R76" s="7" t="s">
        <v>263</v>
      </c>
      <c r="S76" s="9"/>
      <c r="T76" s="9"/>
      <c r="U76" s="8" t="str">
        <f>HYPERLINK("https://pbs.twimg.com/profile_images/1006835694264770561/XsUGvui8.jpg","View")</f>
        <v>View</v>
      </c>
    </row>
    <row r="77" spans="1:21" ht="135">
      <c r="A77" s="4">
        <v>43441.303576388891</v>
      </c>
      <c r="B77" s="5" t="str">
        <f>HYPERLINK("https://twitter.com/MajorGroup","@MajorGroup")</f>
        <v>@MajorGroup</v>
      </c>
      <c r="C77" s="6" t="s">
        <v>105</v>
      </c>
      <c r="D77" s="7" t="s">
        <v>320</v>
      </c>
      <c r="E77" s="8" t="str">
        <f>HYPERLINK("https://twitter.com/MajorGroup/status/1071061053591642112","1071061053591642112")</f>
        <v>1071061053591642112</v>
      </c>
      <c r="F77" s="9"/>
      <c r="G77" s="5" t="s">
        <v>321</v>
      </c>
      <c r="H77" s="9"/>
      <c r="I77" s="10">
        <v>18</v>
      </c>
      <c r="J77" s="10">
        <v>26</v>
      </c>
      <c r="K77" s="5" t="str">
        <f t="shared" si="19"/>
        <v>Twitter for iPhone</v>
      </c>
      <c r="L77" s="10">
        <v>2511943</v>
      </c>
      <c r="M77" s="10">
        <v>140</v>
      </c>
      <c r="N77" s="10">
        <v>1192</v>
      </c>
      <c r="O77" s="10" t="s">
        <v>108</v>
      </c>
      <c r="P77" s="4">
        <v>40056.299363425926</v>
      </c>
      <c r="Q77" s="6" t="s">
        <v>59</v>
      </c>
      <c r="R77" s="7" t="s">
        <v>109</v>
      </c>
      <c r="S77" s="5" t="s">
        <v>110</v>
      </c>
      <c r="T77" s="9"/>
      <c r="U77" s="8" t="str">
        <f>HYPERLINK("https://pbs.twimg.com/profile_images/924602952903401475/lMDAdq86.jpg","View")</f>
        <v>View</v>
      </c>
    </row>
    <row r="78" spans="1:21" ht="78.75">
      <c r="A78" s="4">
        <v>43441.30133101852</v>
      </c>
      <c r="B78" s="5" t="str">
        <f>HYPERLINK("https://twitter.com/phon_234","@phon_234")</f>
        <v>@phon_234</v>
      </c>
      <c r="C78" s="6" t="s">
        <v>198</v>
      </c>
      <c r="D78" s="7" t="s">
        <v>322</v>
      </c>
      <c r="E78" s="8" t="str">
        <f>HYPERLINK("https://twitter.com/phon_234/status/1071060241398194177","1071060241398194177")</f>
        <v>1071060241398194177</v>
      </c>
      <c r="F78" s="9"/>
      <c r="G78" s="5" t="s">
        <v>323</v>
      </c>
      <c r="H78" s="9"/>
      <c r="I78" s="10">
        <v>80</v>
      </c>
      <c r="J78" s="10">
        <v>96</v>
      </c>
      <c r="K78" s="5" t="str">
        <f t="shared" si="19"/>
        <v>Twitter for iPhone</v>
      </c>
      <c r="L78" s="10">
        <v>94</v>
      </c>
      <c r="M78" s="10">
        <v>125</v>
      </c>
      <c r="N78" s="10">
        <v>0</v>
      </c>
      <c r="O78" s="9"/>
      <c r="P78" s="4">
        <v>40966.327627314815</v>
      </c>
      <c r="Q78" s="6" t="s">
        <v>201</v>
      </c>
      <c r="R78" s="7" t="s">
        <v>202</v>
      </c>
      <c r="S78" s="9"/>
      <c r="T78" s="9"/>
      <c r="U78" s="8" t="str">
        <f>HYPERLINK("https://pbs.twimg.com/profile_images/1067028066881290240/Dd37vJ2J.jpg","View")</f>
        <v>View</v>
      </c>
    </row>
    <row r="79" spans="1:21" ht="191.25">
      <c r="A79" s="4">
        <v>43441.287731481483</v>
      </c>
      <c r="B79" s="5" t="str">
        <f>HYPERLINK("https://twitter.com/Shakugans","@Shakugans")</f>
        <v>@Shakugans</v>
      </c>
      <c r="C79" s="6" t="s">
        <v>324</v>
      </c>
      <c r="D79" s="7" t="s">
        <v>325</v>
      </c>
      <c r="E79" s="8" t="str">
        <f>HYPERLINK("https://twitter.com/Shakugans/status/1071055313854390273","1071055313854390273")</f>
        <v>1071055313854390273</v>
      </c>
      <c r="F79" s="5" t="s">
        <v>326</v>
      </c>
      <c r="G79" s="9"/>
      <c r="H79" s="9"/>
      <c r="I79" s="10">
        <v>1</v>
      </c>
      <c r="J79" s="10">
        <v>0</v>
      </c>
      <c r="K79" s="5" t="str">
        <f>HYPERLINK("http://twitter.com","Twitter Web Client")</f>
        <v>Twitter Web Client</v>
      </c>
      <c r="L79" s="10">
        <v>325</v>
      </c>
      <c r="M79" s="10">
        <v>593</v>
      </c>
      <c r="N79" s="10">
        <v>12</v>
      </c>
      <c r="O79" s="9"/>
      <c r="P79" s="4">
        <v>40324.170162037037</v>
      </c>
      <c r="Q79" s="6" t="s">
        <v>59</v>
      </c>
      <c r="R79" s="7" t="s">
        <v>327</v>
      </c>
      <c r="S79" s="5" t="s">
        <v>328</v>
      </c>
      <c r="T79" s="9"/>
      <c r="U79" s="8" t="str">
        <f>HYPERLINK("https://pbs.twimg.com/profile_images/1070740107261427713/SiXFYh_r.jpg","View")</f>
        <v>View</v>
      </c>
    </row>
    <row r="80" spans="1:21" ht="56.25">
      <c r="A80" s="4">
        <v>43441.282233796301</v>
      </c>
      <c r="B80" s="5" t="str">
        <f>HYPERLINK("https://twitter.com/ifiesa","@ifiesa")</f>
        <v>@ifiesa</v>
      </c>
      <c r="C80" s="6" t="s">
        <v>329</v>
      </c>
      <c r="D80" s="7" t="s">
        <v>330</v>
      </c>
      <c r="E80" s="8" t="str">
        <f>HYPERLINK("https://twitter.com/ifiesa/status/1071053319030763521","1071053319030763521")</f>
        <v>1071053319030763521</v>
      </c>
      <c r="F80" s="9"/>
      <c r="G80" s="9"/>
      <c r="H80" s="9"/>
      <c r="I80" s="10">
        <v>0</v>
      </c>
      <c r="J80" s="10">
        <v>0</v>
      </c>
      <c r="K80" s="5" t="str">
        <f>HYPERLINK("http://twitter.com/download/iphone","Twitter for iPhone")</f>
        <v>Twitter for iPhone</v>
      </c>
      <c r="L80" s="10">
        <v>181</v>
      </c>
      <c r="M80" s="10">
        <v>167</v>
      </c>
      <c r="N80" s="10">
        <v>1</v>
      </c>
      <c r="O80" s="9"/>
      <c r="P80" s="4">
        <v>41958.333680555559</v>
      </c>
      <c r="Q80" s="9"/>
      <c r="R80" s="7" t="s">
        <v>331</v>
      </c>
      <c r="S80" s="9"/>
      <c r="T80" s="9"/>
      <c r="U80" s="8" t="str">
        <f>HYPERLINK("https://pbs.twimg.com/profile_images/1035549255077781505/Q_eXAJwE.jpg","View")</f>
        <v>View</v>
      </c>
    </row>
    <row r="81" spans="1:21" ht="168.75">
      <c r="A81" s="4">
        <v>43441.278067129635</v>
      </c>
      <c r="B81" s="5" t="str">
        <f>HYPERLINK("https://twitter.com/pengin48gallery","@pengin48gallery")</f>
        <v>@pengin48gallery</v>
      </c>
      <c r="C81" s="6" t="s">
        <v>270</v>
      </c>
      <c r="D81" s="7" t="s">
        <v>332</v>
      </c>
      <c r="E81" s="8" t="str">
        <f>HYPERLINK("https://twitter.com/pengin48gallery/status/1071051812575182848","1071051812575182848")</f>
        <v>1071051812575182848</v>
      </c>
      <c r="F81" s="9"/>
      <c r="G81" s="5" t="s">
        <v>333</v>
      </c>
      <c r="H81" s="9"/>
      <c r="I81" s="10">
        <v>75</v>
      </c>
      <c r="J81" s="10">
        <v>90</v>
      </c>
      <c r="K81" s="5" t="str">
        <f>HYPERLINK("http://twitter.com","Twitter Web Client")</f>
        <v>Twitter Web Client</v>
      </c>
      <c r="L81" s="10">
        <v>606</v>
      </c>
      <c r="M81" s="10">
        <v>37</v>
      </c>
      <c r="N81" s="10">
        <v>2</v>
      </c>
      <c r="O81" s="9"/>
      <c r="P81" s="4">
        <v>42697.064166666663</v>
      </c>
      <c r="Q81" s="6" t="s">
        <v>59</v>
      </c>
      <c r="R81" s="7" t="s">
        <v>273</v>
      </c>
      <c r="S81" s="5" t="s">
        <v>274</v>
      </c>
      <c r="T81" s="9"/>
      <c r="U81" s="8" t="str">
        <f>HYPERLINK("https://pbs.twimg.com/profile_images/994885718211219456/uJTwIZOL.jpg","View")</f>
        <v>View</v>
      </c>
    </row>
    <row r="82" spans="1:21" ht="202.5">
      <c r="A82" s="4">
        <v>43441.271192129629</v>
      </c>
      <c r="B82" s="5" t="str">
        <f>HYPERLINK("https://twitter.com/BlouinShop","@BlouinShop")</f>
        <v>@BlouinShop</v>
      </c>
      <c r="C82" s="6" t="s">
        <v>334</v>
      </c>
      <c r="D82" s="7" t="s">
        <v>335</v>
      </c>
      <c r="E82" s="8" t="str">
        <f>HYPERLINK("https://twitter.com/BlouinShop/status/1071049317815861249","1071049317815861249")</f>
        <v>1071049317815861249</v>
      </c>
      <c r="F82" s="5" t="s">
        <v>336</v>
      </c>
      <c r="G82" s="5" t="s">
        <v>337</v>
      </c>
      <c r="H82" s="9"/>
      <c r="I82" s="10">
        <v>0</v>
      </c>
      <c r="J82" s="10">
        <v>0</v>
      </c>
      <c r="K82" s="5" t="str">
        <f>HYPERLINK("https://buffer.com","Buffer")</f>
        <v>Buffer</v>
      </c>
      <c r="L82" s="10">
        <v>566</v>
      </c>
      <c r="M82" s="10">
        <v>941</v>
      </c>
      <c r="N82" s="10">
        <v>4</v>
      </c>
      <c r="O82" s="9"/>
      <c r="P82" s="4">
        <v>42933.315335648149</v>
      </c>
      <c r="Q82" s="9"/>
      <c r="R82" s="7" t="s">
        <v>338</v>
      </c>
      <c r="S82" s="5" t="s">
        <v>339</v>
      </c>
      <c r="T82" s="9"/>
      <c r="U82" s="8" t="str">
        <f>HYPERLINK("https://pbs.twimg.com/profile_images/886958493563015170/LfVNeFQZ.jpg","View")</f>
        <v>View</v>
      </c>
    </row>
    <row r="83" spans="1:21" ht="112.5">
      <c r="A83" s="4">
        <v>43441.26961805555</v>
      </c>
      <c r="B83" s="5" t="str">
        <f>HYPERLINK("https://twitter.com/pengin48gallery","@pengin48gallery")</f>
        <v>@pengin48gallery</v>
      </c>
      <c r="C83" s="6" t="s">
        <v>270</v>
      </c>
      <c r="D83" s="7" t="s">
        <v>340</v>
      </c>
      <c r="E83" s="8" t="str">
        <f>HYPERLINK("https://twitter.com/pengin48gallery/status/1071048748829073408","1071048748829073408")</f>
        <v>1071048748829073408</v>
      </c>
      <c r="F83" s="9"/>
      <c r="G83" s="5" t="s">
        <v>341</v>
      </c>
      <c r="H83" s="9"/>
      <c r="I83" s="10">
        <v>37</v>
      </c>
      <c r="J83" s="10">
        <v>45</v>
      </c>
      <c r="K83" s="5" t="str">
        <f>HYPERLINK("http://twitter.com","Twitter Web Client")</f>
        <v>Twitter Web Client</v>
      </c>
      <c r="L83" s="10">
        <v>606</v>
      </c>
      <c r="M83" s="10">
        <v>37</v>
      </c>
      <c r="N83" s="10">
        <v>2</v>
      </c>
      <c r="O83" s="9"/>
      <c r="P83" s="4">
        <v>42697.064166666663</v>
      </c>
      <c r="Q83" s="6" t="s">
        <v>59</v>
      </c>
      <c r="R83" s="7" t="s">
        <v>273</v>
      </c>
      <c r="S83" s="5" t="s">
        <v>274</v>
      </c>
      <c r="T83" s="9"/>
      <c r="U83" s="8" t="str">
        <f>HYPERLINK("https://pbs.twimg.com/profile_images/994885718211219456/uJTwIZOL.jpg","View")</f>
        <v>View</v>
      </c>
    </row>
    <row r="84" spans="1:21" ht="112.5">
      <c r="A84" s="4">
        <v>43441.26734953704</v>
      </c>
      <c r="B84" s="5" t="str">
        <f>HYPERLINK("https://twitter.com/loveyoukhunbest","@loveyoukhunbest")</f>
        <v>@loveyoukhunbest</v>
      </c>
      <c r="C84" s="6" t="s">
        <v>342</v>
      </c>
      <c r="D84" s="7" t="s">
        <v>343</v>
      </c>
      <c r="E84" s="8" t="str">
        <f>HYPERLINK("https://twitter.com/loveyoukhunbest/status/1071047927160823814","1071047927160823814")</f>
        <v>1071047927160823814</v>
      </c>
      <c r="F84" s="9"/>
      <c r="G84" s="5" t="s">
        <v>344</v>
      </c>
      <c r="H84" s="9"/>
      <c r="I84" s="10">
        <v>4</v>
      </c>
      <c r="J84" s="10">
        <v>16</v>
      </c>
      <c r="K84" s="5" t="str">
        <f>HYPERLINK("http://twitter.com/download/android","Twitter for Android")</f>
        <v>Twitter for Android</v>
      </c>
      <c r="L84" s="10">
        <v>24</v>
      </c>
      <c r="M84" s="10">
        <v>96</v>
      </c>
      <c r="N84" s="10">
        <v>0</v>
      </c>
      <c r="O84" s="9"/>
      <c r="P84" s="4">
        <v>43430.093877314815</v>
      </c>
      <c r="Q84" s="9"/>
      <c r="R84" s="7" t="s">
        <v>345</v>
      </c>
      <c r="S84" s="9"/>
      <c r="T84" s="9"/>
      <c r="U84" s="8" t="str">
        <f>HYPERLINK("https://pbs.twimg.com/profile_images/1067003740429869057/QGviy5hV.jpg","View")</f>
        <v>View</v>
      </c>
    </row>
    <row r="85" spans="1:21" ht="101.25">
      <c r="A85" s="4">
        <v>43441.263425925921</v>
      </c>
      <c r="B85" s="5" t="str">
        <f>HYPERLINK("https://twitter.com/KhunNote_O3O","@KhunNote_O3O")</f>
        <v>@KhunNote_O3O</v>
      </c>
      <c r="C85" s="6" t="s">
        <v>38</v>
      </c>
      <c r="D85" s="7" t="s">
        <v>346</v>
      </c>
      <c r="E85" s="8" t="str">
        <f>HYPERLINK("https://twitter.com/KhunNote_O3O/status/1071046505262444550","1071046505262444550")</f>
        <v>1071046505262444550</v>
      </c>
      <c r="F85" s="5" t="s">
        <v>347</v>
      </c>
      <c r="G85" s="9"/>
      <c r="H85" s="9"/>
      <c r="I85" s="10">
        <v>0</v>
      </c>
      <c r="J85" s="10">
        <v>0</v>
      </c>
      <c r="K85" s="5" t="str">
        <f>HYPERLINK("http://instagram.com","Instagram")</f>
        <v>Instagram</v>
      </c>
      <c r="L85" s="10">
        <v>54</v>
      </c>
      <c r="M85" s="10">
        <v>45</v>
      </c>
      <c r="N85" s="10">
        <v>0</v>
      </c>
      <c r="O85" s="9"/>
      <c r="P85" s="4">
        <v>40366.026886574073</v>
      </c>
      <c r="Q85" s="6" t="s">
        <v>41</v>
      </c>
      <c r="R85" s="7" t="s">
        <v>42</v>
      </c>
      <c r="S85" s="5" t="s">
        <v>43</v>
      </c>
      <c r="T85" s="9"/>
      <c r="U85" s="8" t="str">
        <f>HYPERLINK("https://pbs.twimg.com/profile_images/651997364018741248/o8nm2_BQ.jpg","View")</f>
        <v>View</v>
      </c>
    </row>
    <row r="86" spans="1:21" ht="90">
      <c r="A86" s="4">
        <v>43441.256956018522</v>
      </c>
      <c r="B86" s="5" t="str">
        <f>HYPERLINK("https://twitter.com/jamesjitaewclub","@jamesjitaewclub")</f>
        <v>@jamesjitaewclub</v>
      </c>
      <c r="C86" s="6" t="s">
        <v>348</v>
      </c>
      <c r="D86" s="7" t="s">
        <v>349</v>
      </c>
      <c r="E86" s="8" t="str">
        <f>HYPERLINK("https://twitter.com/jamesjitaewclub/status/1071044161208385536","1071044161208385536")</f>
        <v>1071044161208385536</v>
      </c>
      <c r="F86" s="9"/>
      <c r="G86" s="5" t="s">
        <v>350</v>
      </c>
      <c r="H86" s="9"/>
      <c r="I86" s="10">
        <v>28</v>
      </c>
      <c r="J86" s="10">
        <v>57</v>
      </c>
      <c r="K86" s="5" t="str">
        <f>HYPERLINK("http://twitter.com/download/android","Twitter for Android")</f>
        <v>Twitter for Android</v>
      </c>
      <c r="L86" s="10">
        <v>420</v>
      </c>
      <c r="M86" s="10">
        <v>34</v>
      </c>
      <c r="N86" s="10">
        <v>0</v>
      </c>
      <c r="O86" s="9"/>
      <c r="P86" s="4">
        <v>42937.284525462965</v>
      </c>
      <c r="Q86" s="9"/>
      <c r="R86" s="9"/>
      <c r="S86" s="9"/>
      <c r="T86" s="9"/>
      <c r="U86" s="8" t="str">
        <f>HYPERLINK("https://pbs.twimg.com/profile_images/888397156821770240/YbkH-5p8.jpg","View")</f>
        <v>View</v>
      </c>
    </row>
    <row r="87" spans="1:21" ht="123.75">
      <c r="A87" s="4">
        <v>43441.256504629629</v>
      </c>
      <c r="B87" s="5" t="str">
        <f>HYPERLINK("https://twitter.com/tryonmydream","@tryonmydream")</f>
        <v>@tryonmydream</v>
      </c>
      <c r="C87" s="6" t="s">
        <v>351</v>
      </c>
      <c r="D87" s="7" t="s">
        <v>352</v>
      </c>
      <c r="E87" s="8" t="str">
        <f>HYPERLINK("https://twitter.com/tryonmydream/status/1071043995969687552","1071043995969687552")</f>
        <v>1071043995969687552</v>
      </c>
      <c r="F87" s="5" t="s">
        <v>353</v>
      </c>
      <c r="G87" s="9"/>
      <c r="H87" s="9"/>
      <c r="I87" s="10">
        <v>2</v>
      </c>
      <c r="J87" s="10">
        <v>2</v>
      </c>
      <c r="K87" s="5" t="str">
        <f>HYPERLINK("http://instagram.com","Instagram")</f>
        <v>Instagram</v>
      </c>
      <c r="L87" s="10">
        <v>24</v>
      </c>
      <c r="M87" s="10">
        <v>103</v>
      </c>
      <c r="N87" s="10">
        <v>0</v>
      </c>
      <c r="O87" s="9"/>
      <c r="P87" s="4">
        <v>40934.892222222225</v>
      </c>
      <c r="Q87" s="6" t="s">
        <v>354</v>
      </c>
      <c r="R87" s="7" t="s">
        <v>355</v>
      </c>
      <c r="S87" s="9"/>
      <c r="T87" s="9"/>
      <c r="U87" s="8" t="str">
        <f>HYPERLINK("https://pbs.twimg.com/profile_images/1007846016240893952/088rq5Cn.jpg","View")</f>
        <v>View</v>
      </c>
    </row>
    <row r="88" spans="1:21" ht="146.25">
      <c r="A88" s="4">
        <v>43441.250567129631</v>
      </c>
      <c r="B88" s="5" t="str">
        <f>HYPERLINK("https://twitter.com/Bestvittawin_CF","@Bestvittawin_CF")</f>
        <v>@Bestvittawin_CF</v>
      </c>
      <c r="C88" s="6" t="s">
        <v>356</v>
      </c>
      <c r="D88" s="7" t="s">
        <v>357</v>
      </c>
      <c r="E88" s="8" t="str">
        <f>HYPERLINK("https://twitter.com/Bestvittawin_CF/status/1071041846757908480","1071041846757908480")</f>
        <v>1071041846757908480</v>
      </c>
      <c r="F88" s="9"/>
      <c r="G88" s="5" t="s">
        <v>358</v>
      </c>
      <c r="H88" s="9"/>
      <c r="I88" s="10">
        <v>4</v>
      </c>
      <c r="J88" s="10">
        <v>10</v>
      </c>
      <c r="K88" s="5" t="str">
        <f>HYPERLINK("http://twitter.com/download/android","Twitter for Android")</f>
        <v>Twitter for Android</v>
      </c>
      <c r="L88" s="10">
        <v>64</v>
      </c>
      <c r="M88" s="10">
        <v>2</v>
      </c>
      <c r="N88" s="10">
        <v>0</v>
      </c>
      <c r="O88" s="9"/>
      <c r="P88" s="4">
        <v>43379.753750000003</v>
      </c>
      <c r="Q88" s="9"/>
      <c r="R88" s="7" t="s">
        <v>359</v>
      </c>
      <c r="S88" s="9"/>
      <c r="T88" s="9"/>
      <c r="U88" s="8" t="str">
        <f>HYPERLINK("https://pbs.twimg.com/profile_images/1070317682409390080/1Qu-4HjN.jpg","View")</f>
        <v>View</v>
      </c>
    </row>
    <row r="89" spans="1:21" ht="112.5">
      <c r="A89" s="4">
        <v>43441.249953703707</v>
      </c>
      <c r="B89" s="5" t="str">
        <f>HYPERLINK("https://twitter.com/PexkyOfficial","@PexkyOfficial")</f>
        <v>@PexkyOfficial</v>
      </c>
      <c r="C89" s="6" t="s">
        <v>360</v>
      </c>
      <c r="D89" s="7" t="s">
        <v>361</v>
      </c>
      <c r="E89" s="8" t="str">
        <f>HYPERLINK("https://twitter.com/PexkyOfficial/status/1071041623096623105","1071041623096623105")</f>
        <v>1071041623096623105</v>
      </c>
      <c r="F89" s="5" t="s">
        <v>362</v>
      </c>
      <c r="G89" s="5" t="s">
        <v>363</v>
      </c>
      <c r="H89" s="9"/>
      <c r="I89" s="10">
        <v>0</v>
      </c>
      <c r="J89" s="10">
        <v>2</v>
      </c>
      <c r="K89" s="5" t="str">
        <f>HYPERLINK("http://twitter.com","Twitter Web Client")</f>
        <v>Twitter Web Client</v>
      </c>
      <c r="L89" s="10">
        <v>952</v>
      </c>
      <c r="M89" s="10">
        <v>99</v>
      </c>
      <c r="N89" s="10">
        <v>0</v>
      </c>
      <c r="O89" s="9"/>
      <c r="P89" s="4">
        <v>42268.921782407408</v>
      </c>
      <c r="Q89" s="6" t="s">
        <v>201</v>
      </c>
      <c r="R89" s="7" t="s">
        <v>364</v>
      </c>
      <c r="S89" s="5" t="s">
        <v>365</v>
      </c>
      <c r="T89" s="9"/>
      <c r="U89" s="8" t="str">
        <f>HYPERLINK("https://pbs.twimg.com/profile_images/1049948549327122432/h-7k16FM.jpg","View")</f>
        <v>View</v>
      </c>
    </row>
    <row r="90" spans="1:21" ht="112.5">
      <c r="A90" s="4">
        <v>43441.240150462967</v>
      </c>
      <c r="B90" s="5" t="str">
        <f>HYPERLINK("https://twitter.com/korngodung","@korngodung")</f>
        <v>@korngodung</v>
      </c>
      <c r="C90" s="6" t="s">
        <v>366</v>
      </c>
      <c r="D90" s="7" t="s">
        <v>367</v>
      </c>
      <c r="E90" s="8" t="str">
        <f>HYPERLINK("https://twitter.com/korngodung/status/1071038068424171524","1071038068424171524")</f>
        <v>1071038068424171524</v>
      </c>
      <c r="F90" s="5" t="s">
        <v>368</v>
      </c>
      <c r="G90" s="9"/>
      <c r="H90" s="5" t="str">
        <f>HYPERLINK("https://ctrlq.org/maps/address/#13.72780008,100.50978666","Map")</f>
        <v>Map</v>
      </c>
      <c r="I90" s="10">
        <v>0</v>
      </c>
      <c r="J90" s="10">
        <v>0</v>
      </c>
      <c r="K90" s="5" t="str">
        <f>HYPERLINK("http://instagram.com","Instagram")</f>
        <v>Instagram</v>
      </c>
      <c r="L90" s="10">
        <v>77</v>
      </c>
      <c r="M90" s="10">
        <v>90</v>
      </c>
      <c r="N90" s="10">
        <v>6</v>
      </c>
      <c r="O90" s="9"/>
      <c r="P90" s="4">
        <v>40343.031527777777</v>
      </c>
      <c r="Q90" s="6" t="s">
        <v>41</v>
      </c>
      <c r="R90" s="7" t="s">
        <v>369</v>
      </c>
      <c r="S90" s="5" t="s">
        <v>370</v>
      </c>
      <c r="T90" s="9"/>
      <c r="U90" s="8" t="str">
        <f>HYPERLINK("https://pbs.twimg.com/profile_images/500964489622089729/2ba9cwAQ.jpeg","View")</f>
        <v>View</v>
      </c>
    </row>
    <row r="91" spans="1:21" ht="67.5">
      <c r="A91" s="4">
        <v>43441.225613425922</v>
      </c>
      <c r="B91" s="5" t="str">
        <f>HYPERLINK("https://twitter.com/Caryball","@Caryball")</f>
        <v>@Caryball</v>
      </c>
      <c r="C91" s="6" t="s">
        <v>371</v>
      </c>
      <c r="D91" s="7" t="s">
        <v>372</v>
      </c>
      <c r="E91" s="8" t="str">
        <f>HYPERLINK("https://twitter.com/Caryball/status/1071032800445251585","1071032800445251585")</f>
        <v>1071032800445251585</v>
      </c>
      <c r="F91" s="9"/>
      <c r="G91" s="5" t="s">
        <v>373</v>
      </c>
      <c r="H91" s="9"/>
      <c r="I91" s="10">
        <v>59</v>
      </c>
      <c r="J91" s="10">
        <v>151</v>
      </c>
      <c r="K91" s="5" t="str">
        <f>HYPERLINK("http://twitter.com/download/iphone","Twitter for iPhone")</f>
        <v>Twitter for iPhone</v>
      </c>
      <c r="L91" s="10">
        <v>544</v>
      </c>
      <c r="M91" s="10">
        <v>180</v>
      </c>
      <c r="N91" s="10">
        <v>8</v>
      </c>
      <c r="O91" s="9"/>
      <c r="P91" s="4">
        <v>40968.295347222222</v>
      </c>
      <c r="Q91" s="9"/>
      <c r="R91" s="7" t="s">
        <v>374</v>
      </c>
      <c r="S91" s="9"/>
      <c r="T91" s="9"/>
      <c r="U91" s="8" t="str">
        <f>HYPERLINK("https://pbs.twimg.com/profile_images/1053256511412043776/InbXXXhD.jpg","View")</f>
        <v>View</v>
      </c>
    </row>
    <row r="92" spans="1:21" ht="191.25">
      <c r="A92" s="4">
        <v>43441.223958333328</v>
      </c>
      <c r="B92" s="5" t="str">
        <f>HYPERLINK("https://twitter.com/Chengyuqi4","@Chengyuqi4")</f>
        <v>@Chengyuqi4</v>
      </c>
      <c r="C92" s="6" t="s">
        <v>375</v>
      </c>
      <c r="D92" s="7" t="s">
        <v>376</v>
      </c>
      <c r="E92" s="8" t="str">
        <f>HYPERLINK("https://twitter.com/Chengyuqi4/status/1071032202673119232","1071032202673119232")</f>
        <v>1071032202673119232</v>
      </c>
      <c r="F92" s="5" t="s">
        <v>377</v>
      </c>
      <c r="G92" s="5" t="s">
        <v>378</v>
      </c>
      <c r="H92" s="9"/>
      <c r="I92" s="10">
        <v>0</v>
      </c>
      <c r="J92" s="10">
        <v>6</v>
      </c>
      <c r="K92" s="5" t="str">
        <f>HYPERLINK("http://twitter.com/download/android","Twitter for Android")</f>
        <v>Twitter for Android</v>
      </c>
      <c r="L92" s="10">
        <v>48</v>
      </c>
      <c r="M92" s="10">
        <v>104</v>
      </c>
      <c r="N92" s="10">
        <v>0</v>
      </c>
      <c r="O92" s="9"/>
      <c r="P92" s="4">
        <v>43412.865706018521</v>
      </c>
      <c r="Q92" s="9"/>
      <c r="R92" s="9"/>
      <c r="S92" s="9"/>
      <c r="T92" s="9"/>
      <c r="U92" s="8" t="str">
        <f>HYPERLINK("https://pbs.twimg.com/profile_images/1060784778553712640/kp-8gEAP.jpg","View")</f>
        <v>View</v>
      </c>
    </row>
    <row r="93" spans="1:21" ht="123.75">
      <c r="A93" s="4">
        <v>43441.222939814819</v>
      </c>
      <c r="B93" s="5" t="str">
        <f>HYPERLINK("https://twitter.com/BESTvvFamily","@BESTvvFamily")</f>
        <v>@BESTvvFamily</v>
      </c>
      <c r="C93" s="6" t="s">
        <v>259</v>
      </c>
      <c r="D93" s="7" t="s">
        <v>379</v>
      </c>
      <c r="E93" s="8" t="str">
        <f>HYPERLINK("https://twitter.com/BESTvvFamily/status/1071031835138785281","1071031835138785281")</f>
        <v>1071031835138785281</v>
      </c>
      <c r="F93" s="9"/>
      <c r="G93" s="5" t="s">
        <v>378</v>
      </c>
      <c r="H93" s="9"/>
      <c r="I93" s="10">
        <v>80</v>
      </c>
      <c r="J93" s="10">
        <v>183</v>
      </c>
      <c r="K93" s="5" t="str">
        <f t="shared" ref="K93:K95" si="20">HYPERLINK("http://twitter.com/download/iphone","Twitter for iPhone")</f>
        <v>Twitter for iPhone</v>
      </c>
      <c r="L93" s="10">
        <v>2059</v>
      </c>
      <c r="M93" s="10">
        <v>19</v>
      </c>
      <c r="N93" s="10">
        <v>3</v>
      </c>
      <c r="O93" s="9"/>
      <c r="P93" s="4">
        <v>43097.53025462963</v>
      </c>
      <c r="Q93" s="6" t="s">
        <v>262</v>
      </c>
      <c r="R93" s="7" t="s">
        <v>263</v>
      </c>
      <c r="S93" s="9"/>
      <c r="T93" s="9"/>
      <c r="U93" s="8" t="str">
        <f>HYPERLINK("https://pbs.twimg.com/profile_images/1006835694264770561/XsUGvui8.jpg","View")</f>
        <v>View</v>
      </c>
    </row>
    <row r="94" spans="1:21" ht="78.75">
      <c r="A94" s="4">
        <v>43441.222245370373</v>
      </c>
      <c r="B94" s="5" t="str">
        <f>HYPERLINK("https://twitter.com/Cherrywanlaya","@Cherrywanlaya")</f>
        <v>@Cherrywanlaya</v>
      </c>
      <c r="C94" s="6" t="s">
        <v>380</v>
      </c>
      <c r="D94" s="7" t="s">
        <v>381</v>
      </c>
      <c r="E94" s="8" t="str">
        <f>HYPERLINK("https://twitter.com/Cherrywanlaya/status/1071031580724871168","1071031580724871168")</f>
        <v>1071031580724871168</v>
      </c>
      <c r="F94" s="9"/>
      <c r="G94" s="9"/>
      <c r="H94" s="9"/>
      <c r="I94" s="10">
        <v>0</v>
      </c>
      <c r="J94" s="10">
        <v>0</v>
      </c>
      <c r="K94" s="5" t="str">
        <f t="shared" si="20"/>
        <v>Twitter for iPhone</v>
      </c>
      <c r="L94" s="10">
        <v>176</v>
      </c>
      <c r="M94" s="10">
        <v>201</v>
      </c>
      <c r="N94" s="10">
        <v>1</v>
      </c>
      <c r="O94" s="9"/>
      <c r="P94" s="4">
        <v>41091.274675925924</v>
      </c>
      <c r="Q94" s="6" t="s">
        <v>262</v>
      </c>
      <c r="R94" s="7" t="s">
        <v>382</v>
      </c>
      <c r="S94" s="9"/>
      <c r="T94" s="9"/>
      <c r="U94" s="8" t="str">
        <f>HYPERLINK("https://pbs.twimg.com/profile_images/1065104117977083904/YZZNkCON.jpg","View")</f>
        <v>View</v>
      </c>
    </row>
    <row r="95" spans="1:21" ht="67.5">
      <c r="A95" s="4">
        <v>43441.208981481483</v>
      </c>
      <c r="B95" s="5" t="str">
        <f>HYPERLINK("https://twitter.com/SDay09","@SDay09")</f>
        <v>@SDay09</v>
      </c>
      <c r="C95" s="6" t="s">
        <v>383</v>
      </c>
      <c r="D95" s="7" t="s">
        <v>384</v>
      </c>
      <c r="E95" s="8" t="str">
        <f>HYPERLINK("https://twitter.com/SDay09/status/1071026775717699584","1071026775717699584")</f>
        <v>1071026775717699584</v>
      </c>
      <c r="F95" s="9"/>
      <c r="G95" s="5" t="s">
        <v>385</v>
      </c>
      <c r="H95" s="9"/>
      <c r="I95" s="10">
        <v>12</v>
      </c>
      <c r="J95" s="10">
        <v>47</v>
      </c>
      <c r="K95" s="5" t="str">
        <f t="shared" si="20"/>
        <v>Twitter for iPhone</v>
      </c>
      <c r="L95" s="10">
        <v>101</v>
      </c>
      <c r="M95" s="10">
        <v>25</v>
      </c>
      <c r="N95" s="10">
        <v>0</v>
      </c>
      <c r="O95" s="9"/>
      <c r="P95" s="4">
        <v>43170.430428240739</v>
      </c>
      <c r="Q95" s="6" t="s">
        <v>262</v>
      </c>
      <c r="R95" s="9"/>
      <c r="S95" s="9"/>
      <c r="T95" s="9"/>
      <c r="U95" s="8" t="str">
        <f>HYPERLINK("https://pbs.twimg.com/profile_images/1061210371501899776/pHrMeF7H.jpg","View")</f>
        <v>View</v>
      </c>
    </row>
    <row r="96" spans="1:21" ht="56.25">
      <c r="A96" s="4">
        <v>43441.205995370372</v>
      </c>
      <c r="B96" s="5" t="str">
        <f>HYPERLINK("https://twitter.com/Kate_Grape","@Kate_Grape")</f>
        <v>@Kate_Grape</v>
      </c>
      <c r="C96" s="6" t="s">
        <v>386</v>
      </c>
      <c r="D96" s="7" t="s">
        <v>387</v>
      </c>
      <c r="E96" s="8" t="str">
        <f>HYPERLINK("https://twitter.com/Kate_Grape/status/1071025692312186881","1071025692312186881")</f>
        <v>1071025692312186881</v>
      </c>
      <c r="F96" s="9"/>
      <c r="G96" s="9"/>
      <c r="H96" s="9"/>
      <c r="I96" s="10">
        <v>0</v>
      </c>
      <c r="J96" s="10">
        <v>1</v>
      </c>
      <c r="K96" s="5" t="str">
        <f>HYPERLINK("http://twitter.com/download/android","Twitter for Android")</f>
        <v>Twitter for Android</v>
      </c>
      <c r="L96" s="10">
        <v>87</v>
      </c>
      <c r="M96" s="10">
        <v>71</v>
      </c>
      <c r="N96" s="10">
        <v>0</v>
      </c>
      <c r="O96" s="9"/>
      <c r="P96" s="4">
        <v>40302.527442129627</v>
      </c>
      <c r="Q96" s="6" t="s">
        <v>41</v>
      </c>
      <c r="R96" s="7" t="s">
        <v>388</v>
      </c>
      <c r="S96" s="9"/>
      <c r="T96" s="9"/>
      <c r="U96" s="8" t="str">
        <f>HYPERLINK("https://pbs.twimg.com/profile_images/2402936252/j1uc14i21xot1r8wckk6.jpeg","View")</f>
        <v>View</v>
      </c>
    </row>
    <row r="97" spans="1:21" ht="45">
      <c r="A97" s="4">
        <v>43441.205972222218</v>
      </c>
      <c r="B97" s="5" t="str">
        <f t="shared" ref="B97:B99" si="21">HYPERLINK("https://twitter.com/Kwannyja","@Kwannyja")</f>
        <v>@Kwannyja</v>
      </c>
      <c r="C97" s="6" t="s">
        <v>389</v>
      </c>
      <c r="D97" s="7" t="s">
        <v>390</v>
      </c>
      <c r="E97" s="8" t="str">
        <f>HYPERLINK("https://twitter.com/Kwannyja/status/1071025683902545920","1071025683902545920")</f>
        <v>1071025683902545920</v>
      </c>
      <c r="F97" s="5" t="s">
        <v>391</v>
      </c>
      <c r="G97" s="9"/>
      <c r="H97" s="9"/>
      <c r="I97" s="10">
        <v>0</v>
      </c>
      <c r="J97" s="10">
        <v>0</v>
      </c>
      <c r="K97" s="5" t="str">
        <f t="shared" ref="K97:K99" si="22">HYPERLINK("http://instagram.com","Instagram")</f>
        <v>Instagram</v>
      </c>
      <c r="L97" s="10">
        <v>491</v>
      </c>
      <c r="M97" s="10">
        <v>143</v>
      </c>
      <c r="N97" s="10">
        <v>23</v>
      </c>
      <c r="O97" s="9"/>
      <c r="P97" s="4">
        <v>40094.051851851851</v>
      </c>
      <c r="Q97" s="6" t="s">
        <v>392</v>
      </c>
      <c r="R97" s="9"/>
      <c r="S97" s="5" t="s">
        <v>393</v>
      </c>
      <c r="T97" s="9"/>
      <c r="U97" s="8" t="str">
        <f t="shared" ref="U97:U99" si="23">HYPERLINK("https://pbs.twimg.com/profile_images/935883947761737729/zf8rcneC.jpg","View")</f>
        <v>View</v>
      </c>
    </row>
    <row r="98" spans="1:21" ht="67.5">
      <c r="A98" s="4">
        <v>43441.201435185183</v>
      </c>
      <c r="B98" s="5" t="str">
        <f t="shared" si="21"/>
        <v>@Kwannyja</v>
      </c>
      <c r="C98" s="6" t="s">
        <v>389</v>
      </c>
      <c r="D98" s="7" t="s">
        <v>394</v>
      </c>
      <c r="E98" s="8" t="str">
        <f>HYPERLINK("https://twitter.com/Kwannyja/status/1071024040708472832","1071024040708472832")</f>
        <v>1071024040708472832</v>
      </c>
      <c r="F98" s="5" t="s">
        <v>395</v>
      </c>
      <c r="G98" s="9"/>
      <c r="H98" s="9"/>
      <c r="I98" s="10">
        <v>0</v>
      </c>
      <c r="J98" s="10">
        <v>0</v>
      </c>
      <c r="K98" s="5" t="str">
        <f t="shared" si="22"/>
        <v>Instagram</v>
      </c>
      <c r="L98" s="10">
        <v>491</v>
      </c>
      <c r="M98" s="10">
        <v>143</v>
      </c>
      <c r="N98" s="10">
        <v>23</v>
      </c>
      <c r="O98" s="9"/>
      <c r="P98" s="4">
        <v>40094.051851851851</v>
      </c>
      <c r="Q98" s="6" t="s">
        <v>392</v>
      </c>
      <c r="R98" s="9"/>
      <c r="S98" s="5" t="s">
        <v>393</v>
      </c>
      <c r="T98" s="9"/>
      <c r="U98" s="8" t="str">
        <f t="shared" si="23"/>
        <v>View</v>
      </c>
    </row>
    <row r="99" spans="1:21" ht="45">
      <c r="A99" s="4">
        <v>43441.19831018518</v>
      </c>
      <c r="B99" s="5" t="str">
        <f t="shared" si="21"/>
        <v>@Kwannyja</v>
      </c>
      <c r="C99" s="6" t="s">
        <v>389</v>
      </c>
      <c r="D99" s="7" t="s">
        <v>396</v>
      </c>
      <c r="E99" s="8" t="str">
        <f>HYPERLINK("https://twitter.com/Kwannyja/status/1071022907822886912","1071022907822886912")</f>
        <v>1071022907822886912</v>
      </c>
      <c r="F99" s="5" t="s">
        <v>397</v>
      </c>
      <c r="G99" s="9"/>
      <c r="H99" s="9"/>
      <c r="I99" s="10">
        <v>0</v>
      </c>
      <c r="J99" s="10">
        <v>0</v>
      </c>
      <c r="K99" s="5" t="str">
        <f t="shared" si="22"/>
        <v>Instagram</v>
      </c>
      <c r="L99" s="10">
        <v>491</v>
      </c>
      <c r="M99" s="10">
        <v>143</v>
      </c>
      <c r="N99" s="10">
        <v>23</v>
      </c>
      <c r="O99" s="9"/>
      <c r="P99" s="4">
        <v>40094.051851851851</v>
      </c>
      <c r="Q99" s="6" t="s">
        <v>392</v>
      </c>
      <c r="R99" s="9"/>
      <c r="S99" s="5" t="s">
        <v>393</v>
      </c>
      <c r="T99" s="9"/>
      <c r="U99" s="8" t="str">
        <f t="shared" si="23"/>
        <v>View</v>
      </c>
    </row>
    <row r="100" spans="1:21" ht="112.5">
      <c r="A100" s="4">
        <v>43441.193761574075</v>
      </c>
      <c r="B100" s="5" t="str">
        <f>HYPERLINK("https://twitter.com/MelloThailand","@MelloThailand")</f>
        <v>@MelloThailand</v>
      </c>
      <c r="C100" s="6" t="s">
        <v>398</v>
      </c>
      <c r="D100" s="7" t="s">
        <v>399</v>
      </c>
      <c r="E100" s="8" t="str">
        <f>HYPERLINK("https://twitter.com/MelloThailand/status/1071021257905205248","1071021257905205248")</f>
        <v>1071021257905205248</v>
      </c>
      <c r="F100" s="9"/>
      <c r="G100" s="5" t="s">
        <v>400</v>
      </c>
      <c r="H100" s="9"/>
      <c r="I100" s="10">
        <v>3</v>
      </c>
      <c r="J100" s="10">
        <v>5</v>
      </c>
      <c r="K100" s="5" t="str">
        <f t="shared" ref="K100:K102" si="24">HYPERLINK("http://twitter.com/download/iphone","Twitter for iPhone")</f>
        <v>Twitter for iPhone</v>
      </c>
      <c r="L100" s="10">
        <v>10129</v>
      </c>
      <c r="M100" s="10">
        <v>68</v>
      </c>
      <c r="N100" s="10">
        <v>7</v>
      </c>
      <c r="O100" s="9"/>
      <c r="P100" s="4">
        <v>42688.912326388891</v>
      </c>
      <c r="Q100" s="6" t="s">
        <v>262</v>
      </c>
      <c r="R100" s="7" t="s">
        <v>401</v>
      </c>
      <c r="S100" s="5" t="s">
        <v>402</v>
      </c>
      <c r="T100" s="9"/>
      <c r="U100" s="8" t="str">
        <f>HYPERLINK("https://pbs.twimg.com/profile_images/924682736438099968/L5JhEVHE.jpg","View")</f>
        <v>View</v>
      </c>
    </row>
    <row r="101" spans="1:21" ht="135">
      <c r="A101" s="4">
        <v>43441.188217592593</v>
      </c>
      <c r="B101" s="5" t="str">
        <f>HYPERLINK("https://twitter.com/BelMooyong","@BelMooyong")</f>
        <v>@BelMooyong</v>
      </c>
      <c r="C101" s="6" t="s">
        <v>403</v>
      </c>
      <c r="D101" s="7" t="s">
        <v>404</v>
      </c>
      <c r="E101" s="8" t="str">
        <f>HYPERLINK("https://twitter.com/BelMooyong/status/1071019248359661570","1071019248359661570")</f>
        <v>1071019248359661570</v>
      </c>
      <c r="F101" s="9"/>
      <c r="G101" s="5" t="s">
        <v>405</v>
      </c>
      <c r="H101" s="9"/>
      <c r="I101" s="10">
        <v>10</v>
      </c>
      <c r="J101" s="10">
        <v>30</v>
      </c>
      <c r="K101" s="5" t="str">
        <f t="shared" si="24"/>
        <v>Twitter for iPhone</v>
      </c>
      <c r="L101" s="10">
        <v>615</v>
      </c>
      <c r="M101" s="10">
        <v>1</v>
      </c>
      <c r="N101" s="10">
        <v>0</v>
      </c>
      <c r="O101" s="9"/>
      <c r="P101" s="4">
        <v>43381.181261574078</v>
      </c>
      <c r="Q101" s="9"/>
      <c r="R101" s="7" t="s">
        <v>406</v>
      </c>
      <c r="S101" s="9"/>
      <c r="T101" s="9"/>
      <c r="U101" s="8" t="str">
        <f>HYPERLINK("https://pbs.twimg.com/profile_images/1052161002567921664/ymgbSAku.jpg","View")</f>
        <v>View</v>
      </c>
    </row>
    <row r="102" spans="1:21" ht="112.5">
      <c r="A102" s="4">
        <v>43441.184907407413</v>
      </c>
      <c r="B102" s="5" t="str">
        <f>HYPERLINK("https://twitter.com/trkbakermetro","@trkbakermetro")</f>
        <v>@trkbakermetro</v>
      </c>
      <c r="C102" s="6" t="s">
        <v>67</v>
      </c>
      <c r="D102" s="7" t="s">
        <v>407</v>
      </c>
      <c r="E102" s="8" t="str">
        <f>HYPERLINK("https://twitter.com/trkbakermetro/status/1071018051812777985","1071018051812777985")</f>
        <v>1071018051812777985</v>
      </c>
      <c r="F102" s="9"/>
      <c r="G102" s="9"/>
      <c r="H102" s="9"/>
      <c r="I102" s="10">
        <v>0</v>
      </c>
      <c r="J102" s="10">
        <v>0</v>
      </c>
      <c r="K102" s="5" t="str">
        <f t="shared" si="24"/>
        <v>Twitter for iPhone</v>
      </c>
      <c r="L102" s="10">
        <v>116</v>
      </c>
      <c r="M102" s="10">
        <v>327</v>
      </c>
      <c r="N102" s="10">
        <v>2</v>
      </c>
      <c r="O102" s="9"/>
      <c r="P102" s="4">
        <v>40176.091874999998</v>
      </c>
      <c r="Q102" s="6" t="s">
        <v>70</v>
      </c>
      <c r="R102" s="7" t="s">
        <v>71</v>
      </c>
      <c r="S102" s="5" t="s">
        <v>72</v>
      </c>
      <c r="T102" s="9"/>
      <c r="U102" s="8" t="str">
        <f>HYPERLINK("https://pbs.twimg.com/profile_images/1057253377589923840/1wfXYilH.jpg","View")</f>
        <v>View</v>
      </c>
    </row>
    <row r="103" spans="1:21" ht="146.25">
      <c r="A103" s="4">
        <v>43441.180462962962</v>
      </c>
      <c r="B103" s="5" t="str">
        <f>HYPERLINK("https://twitter.com/korngodung","@korngodung")</f>
        <v>@korngodung</v>
      </c>
      <c r="C103" s="6" t="s">
        <v>366</v>
      </c>
      <c r="D103" s="7" t="s">
        <v>408</v>
      </c>
      <c r="E103" s="8" t="str">
        <f>HYPERLINK("https://twitter.com/korngodung/status/1071016440709505024","1071016440709505024")</f>
        <v>1071016440709505024</v>
      </c>
      <c r="F103" s="5" t="s">
        <v>409</v>
      </c>
      <c r="G103" s="9"/>
      <c r="H103" s="5" t="str">
        <f>HYPERLINK("https://ctrlq.org/maps/address/#13.72780008,100.50978666","Map")</f>
        <v>Map</v>
      </c>
      <c r="I103" s="10">
        <v>0</v>
      </c>
      <c r="J103" s="10">
        <v>0</v>
      </c>
      <c r="K103" s="5" t="str">
        <f t="shared" ref="K103:K104" si="25">HYPERLINK("http://instagram.com","Instagram")</f>
        <v>Instagram</v>
      </c>
      <c r="L103" s="10">
        <v>77</v>
      </c>
      <c r="M103" s="10">
        <v>90</v>
      </c>
      <c r="N103" s="10">
        <v>6</v>
      </c>
      <c r="O103" s="9"/>
      <c r="P103" s="4">
        <v>40343.031527777777</v>
      </c>
      <c r="Q103" s="6" t="s">
        <v>41</v>
      </c>
      <c r="R103" s="7" t="s">
        <v>369</v>
      </c>
      <c r="S103" s="5" t="s">
        <v>370</v>
      </c>
      <c r="T103" s="9"/>
      <c r="U103" s="8" t="str">
        <f>HYPERLINK("https://pbs.twimg.com/profile_images/500964489622089729/2ba9cwAQ.jpeg","View")</f>
        <v>View</v>
      </c>
    </row>
    <row r="104" spans="1:21" ht="135">
      <c r="A104" s="4">
        <v>43441.17586805555</v>
      </c>
      <c r="B104" s="5" t="str">
        <f>HYPERLINK("https://twitter.com/dsin","@dsin")</f>
        <v>@dsin</v>
      </c>
      <c r="C104" s="6" t="s">
        <v>410</v>
      </c>
      <c r="D104" s="7" t="s">
        <v>411</v>
      </c>
      <c r="E104" s="8" t="str">
        <f>HYPERLINK("https://twitter.com/dsin/status/1071014775306502144","1071014775306502144")</f>
        <v>1071014775306502144</v>
      </c>
      <c r="F104" s="5" t="s">
        <v>412</v>
      </c>
      <c r="G104" s="9"/>
      <c r="H104" s="5" t="str">
        <f>HYPERLINK("https://ctrlq.org/maps/address/#13.72703909,100.50997928","Map")</f>
        <v>Map</v>
      </c>
      <c r="I104" s="10">
        <v>0</v>
      </c>
      <c r="J104" s="10">
        <v>0</v>
      </c>
      <c r="K104" s="5" t="str">
        <f t="shared" si="25"/>
        <v>Instagram</v>
      </c>
      <c r="L104" s="10">
        <v>596</v>
      </c>
      <c r="M104" s="10">
        <v>232</v>
      </c>
      <c r="N104" s="10">
        <v>26</v>
      </c>
      <c r="O104" s="9"/>
      <c r="P104" s="4">
        <v>39373.791655092595</v>
      </c>
      <c r="Q104" s="6" t="s">
        <v>98</v>
      </c>
      <c r="R104" s="7" t="s">
        <v>413</v>
      </c>
      <c r="S104" s="5" t="s">
        <v>414</v>
      </c>
      <c r="T104" s="9"/>
      <c r="U104" s="8" t="str">
        <f>HYPERLINK("https://pbs.twimg.com/profile_images/1059450493179592705/Sv0TCc6m.jpg","View")</f>
        <v>View</v>
      </c>
    </row>
    <row r="105" spans="1:21" ht="123.75">
      <c r="A105" s="4">
        <v>43441.168541666666</v>
      </c>
      <c r="B105" s="5" t="str">
        <f>HYPERLINK("https://twitter.com/maganetth","@maganetth")</f>
        <v>@maganetth</v>
      </c>
      <c r="C105" s="5" t="s">
        <v>415</v>
      </c>
      <c r="D105" s="7" t="s">
        <v>416</v>
      </c>
      <c r="E105" s="8" t="str">
        <f>HYPERLINK("https://twitter.com/maganetth/status/1071012118957297664","1071012118957297664")</f>
        <v>1071012118957297664</v>
      </c>
      <c r="F105" s="5" t="s">
        <v>417</v>
      </c>
      <c r="G105" s="9"/>
      <c r="H105" s="9"/>
      <c r="I105" s="10">
        <v>0</v>
      </c>
      <c r="J105" s="10">
        <v>0</v>
      </c>
      <c r="K105" s="5" t="str">
        <f>HYPERLINK("http://www.facebook.com/twitter","Facebook")</f>
        <v>Facebook</v>
      </c>
      <c r="L105" s="10">
        <v>41</v>
      </c>
      <c r="M105" s="10">
        <v>39</v>
      </c>
      <c r="N105" s="10">
        <v>0</v>
      </c>
      <c r="O105" s="9"/>
      <c r="P105" s="4">
        <v>43192.912615740745</v>
      </c>
      <c r="Q105" s="6" t="s">
        <v>418</v>
      </c>
      <c r="R105" s="7" t="s">
        <v>419</v>
      </c>
      <c r="S105" s="9"/>
      <c r="T105" s="9"/>
      <c r="U105" s="8" t="str">
        <f>HYPERLINK("https://pbs.twimg.com/profile_images/981032947930169344/vECbPtSX.jpg","View")</f>
        <v>View</v>
      </c>
    </row>
    <row r="106" spans="1:21" ht="67.5">
      <c r="A106" s="4">
        <v>43441.166192129633</v>
      </c>
      <c r="B106" s="5" t="str">
        <f>HYPERLINK("https://twitter.com/For_Fiattt","@For_Fiattt")</f>
        <v>@For_Fiattt</v>
      </c>
      <c r="C106" s="6" t="s">
        <v>420</v>
      </c>
      <c r="D106" s="7" t="s">
        <v>421</v>
      </c>
      <c r="E106" s="8" t="str">
        <f>HYPERLINK("https://twitter.com/For_Fiattt/status/1071011267551277062","1071011267551277062")</f>
        <v>1071011267551277062</v>
      </c>
      <c r="F106" s="9"/>
      <c r="G106" s="5" t="s">
        <v>422</v>
      </c>
      <c r="H106" s="9"/>
      <c r="I106" s="10">
        <v>15</v>
      </c>
      <c r="J106" s="10">
        <v>40</v>
      </c>
      <c r="K106" s="5" t="str">
        <f>HYPERLINK("http://twitter.com/download/android","Twitter for Android")</f>
        <v>Twitter for Android</v>
      </c>
      <c r="L106" s="10">
        <v>5129</v>
      </c>
      <c r="M106" s="10">
        <v>10</v>
      </c>
      <c r="N106" s="10">
        <v>4</v>
      </c>
      <c r="O106" s="9"/>
      <c r="P106" s="4">
        <v>42664.6409837963</v>
      </c>
      <c r="Q106" s="9"/>
      <c r="R106" s="7" t="s">
        <v>423</v>
      </c>
      <c r="S106" s="9"/>
      <c r="T106" s="9"/>
      <c r="U106" s="8" t="str">
        <f>HYPERLINK("https://pbs.twimg.com/profile_images/986095562364604416/m52n8LuR.jpg","View")</f>
        <v>View</v>
      </c>
    </row>
    <row r="107" spans="1:21" ht="112.5">
      <c r="A107" s="4">
        <v>43441.148680555554</v>
      </c>
      <c r="B107" s="5" t="str">
        <f>HYPERLINK("https://twitter.com/MiLkiE_M","@MiLkiE_M")</f>
        <v>@MiLkiE_M</v>
      </c>
      <c r="C107" s="6" t="s">
        <v>424</v>
      </c>
      <c r="D107" s="7" t="s">
        <v>425</v>
      </c>
      <c r="E107" s="8" t="str">
        <f>HYPERLINK("https://twitter.com/MiLkiE_M/status/1071004921217069057","1071004921217069057")</f>
        <v>1071004921217069057</v>
      </c>
      <c r="F107" s="5" t="s">
        <v>426</v>
      </c>
      <c r="G107" s="9"/>
      <c r="H107" s="5" t="str">
        <f>HYPERLINK("https://ctrlq.org/maps/address/#13.72703909,100.50997928","Map")</f>
        <v>Map</v>
      </c>
      <c r="I107" s="10">
        <v>0</v>
      </c>
      <c r="J107" s="10">
        <v>0</v>
      </c>
      <c r="K107" s="5" t="str">
        <f>HYPERLINK("http://instagram.com","Instagram")</f>
        <v>Instagram</v>
      </c>
      <c r="L107" s="10">
        <v>276</v>
      </c>
      <c r="M107" s="10">
        <v>695</v>
      </c>
      <c r="N107" s="10">
        <v>12</v>
      </c>
      <c r="O107" s="9"/>
      <c r="P107" s="4">
        <v>40081.183148148149</v>
      </c>
      <c r="Q107" s="6" t="s">
        <v>59</v>
      </c>
      <c r="R107" s="7" t="s">
        <v>427</v>
      </c>
      <c r="S107" s="9"/>
      <c r="T107" s="9"/>
      <c r="U107" s="8" t="str">
        <f>HYPERLINK("https://pbs.twimg.com/profile_images/727516481609601030/iSNvqrDd.jpg","View")</f>
        <v>View</v>
      </c>
    </row>
    <row r="108" spans="1:21" ht="101.25">
      <c r="A108" s="4">
        <v>43441.145740740743</v>
      </c>
      <c r="B108" s="5" t="str">
        <f>HYPERLINK("https://twitter.com/MaxtulG","@MaxtulG")</f>
        <v>@MaxtulG</v>
      </c>
      <c r="C108" s="6" t="s">
        <v>428</v>
      </c>
      <c r="D108" s="7" t="s">
        <v>429</v>
      </c>
      <c r="E108" s="8" t="str">
        <f>HYPERLINK("https://twitter.com/MaxtulG/status/1071003858040745984","1071003858040745984")</f>
        <v>1071003858040745984</v>
      </c>
      <c r="F108" s="9"/>
      <c r="G108" s="5" t="s">
        <v>430</v>
      </c>
      <c r="H108" s="9"/>
      <c r="I108" s="10">
        <v>13</v>
      </c>
      <c r="J108" s="10">
        <v>28</v>
      </c>
      <c r="K108" s="5" t="str">
        <f t="shared" ref="K108:K110" si="26">HYPERLINK("http://twitter.com/download/android","Twitter for Android")</f>
        <v>Twitter for Android</v>
      </c>
      <c r="L108" s="10">
        <v>114</v>
      </c>
      <c r="M108" s="10">
        <v>101</v>
      </c>
      <c r="N108" s="10">
        <v>1</v>
      </c>
      <c r="O108" s="9"/>
      <c r="P108" s="4">
        <v>43232.188668981486</v>
      </c>
      <c r="Q108" s="9"/>
      <c r="R108" s="7" t="s">
        <v>431</v>
      </c>
      <c r="S108" s="5" t="s">
        <v>432</v>
      </c>
      <c r="T108" s="9"/>
      <c r="U108" s="8" t="str">
        <f>HYPERLINK("https://pbs.twimg.com/profile_images/995271204457107456/8fB2btB4.jpg","View")</f>
        <v>View</v>
      </c>
    </row>
    <row r="109" spans="1:21" ht="90">
      <c r="A109" s="4">
        <v>43441.136076388888</v>
      </c>
      <c r="B109" s="5" t="str">
        <f>HYPERLINK("https://twitter.com/miieiiem","@miieiiem")</f>
        <v>@miieiiem</v>
      </c>
      <c r="C109" s="6" t="s">
        <v>433</v>
      </c>
      <c r="D109" s="7" t="s">
        <v>434</v>
      </c>
      <c r="E109" s="8" t="str">
        <f>HYPERLINK("https://twitter.com/miieiiem/status/1071000354890768390","1071000354890768390")</f>
        <v>1071000354890768390</v>
      </c>
      <c r="F109" s="9"/>
      <c r="G109" s="5" t="s">
        <v>435</v>
      </c>
      <c r="H109" s="9"/>
      <c r="I109" s="10">
        <v>0</v>
      </c>
      <c r="J109" s="10">
        <v>0</v>
      </c>
      <c r="K109" s="5" t="str">
        <f t="shared" si="26"/>
        <v>Twitter for Android</v>
      </c>
      <c r="L109" s="10">
        <v>47</v>
      </c>
      <c r="M109" s="10">
        <v>58</v>
      </c>
      <c r="N109" s="10">
        <v>0</v>
      </c>
      <c r="O109" s="9"/>
      <c r="P109" s="4">
        <v>42957.088333333333</v>
      </c>
      <c r="Q109" s="9"/>
      <c r="R109" s="7" t="s">
        <v>436</v>
      </c>
      <c r="S109" s="5" t="s">
        <v>437</v>
      </c>
      <c r="T109" s="9"/>
      <c r="U109" s="8" t="str">
        <f>HYPERLINK("https://pbs.twimg.com/profile_images/895574668626632704/ExfnoXnj.jpg","View")</f>
        <v>View</v>
      </c>
    </row>
    <row r="110" spans="1:21" ht="56.25">
      <c r="A110" s="4">
        <v>43441.080439814818</v>
      </c>
      <c r="B110" s="5" t="str">
        <f>HYPERLINK("https://twitter.com/meanarak","@meanarak")</f>
        <v>@meanarak</v>
      </c>
      <c r="C110" s="6" t="s">
        <v>438</v>
      </c>
      <c r="D110" s="7" t="s">
        <v>439</v>
      </c>
      <c r="E110" s="8" t="str">
        <f>HYPERLINK("https://twitter.com/meanarak/status/1070980193823539200","1070980193823539200")</f>
        <v>1070980193823539200</v>
      </c>
      <c r="F110" s="9"/>
      <c r="G110" s="9"/>
      <c r="H110" s="9"/>
      <c r="I110" s="10">
        <v>0</v>
      </c>
      <c r="J110" s="10">
        <v>0</v>
      </c>
      <c r="K110" s="5" t="str">
        <f t="shared" si="26"/>
        <v>Twitter for Android</v>
      </c>
      <c r="L110" s="10">
        <v>214</v>
      </c>
      <c r="M110" s="10">
        <v>154</v>
      </c>
      <c r="N110" s="10">
        <v>2</v>
      </c>
      <c r="O110" s="9"/>
      <c r="P110" s="4">
        <v>40167.706666666665</v>
      </c>
      <c r="Q110" s="9"/>
      <c r="R110" s="7" t="s">
        <v>440</v>
      </c>
      <c r="S110" s="9"/>
      <c r="T110" s="9"/>
      <c r="U110" s="8" t="str">
        <f>HYPERLINK("https://pbs.twimg.com/profile_images/1429840779/phuka27_1_.jpg","View")</f>
        <v>View</v>
      </c>
    </row>
    <row r="111" spans="1:21" ht="101.25">
      <c r="A111" s="4">
        <v>43441.073854166665</v>
      </c>
      <c r="B111" s="5" t="str">
        <f>HYPERLINK("https://twitter.com/impe83","@impe83")</f>
        <v>@impe83</v>
      </c>
      <c r="C111" s="6" t="s">
        <v>441</v>
      </c>
      <c r="D111" s="7" t="s">
        <v>442</v>
      </c>
      <c r="E111" s="8" t="str">
        <f>HYPERLINK("https://twitter.com/impe83/status/1070977808065851392","1070977808065851392")</f>
        <v>1070977808065851392</v>
      </c>
      <c r="F111" s="5" t="s">
        <v>443</v>
      </c>
      <c r="G111" s="5" t="s">
        <v>444</v>
      </c>
      <c r="H111" s="9"/>
      <c r="I111" s="10">
        <v>0</v>
      </c>
      <c r="J111" s="10">
        <v>0</v>
      </c>
      <c r="K111" s="5" t="str">
        <f>HYPERLINK("http://foursquare.com","Foursquare")</f>
        <v>Foursquare</v>
      </c>
      <c r="L111" s="10">
        <v>1701</v>
      </c>
      <c r="M111" s="10">
        <v>1399</v>
      </c>
      <c r="N111" s="10">
        <v>153</v>
      </c>
      <c r="O111" s="9"/>
      <c r="P111" s="4">
        <v>39397.66243055556</v>
      </c>
      <c r="Q111" s="6" t="s">
        <v>445</v>
      </c>
      <c r="R111" s="7" t="s">
        <v>446</v>
      </c>
      <c r="S111" s="5" t="s">
        <v>447</v>
      </c>
      <c r="T111" s="9"/>
      <c r="U111" s="8" t="str">
        <f>HYPERLINK("https://pbs.twimg.com/profile_images/3741558134/9175e5eb36ee1a6b099c8e99b31b4c29.jpeg","View")</f>
        <v>View</v>
      </c>
    </row>
    <row r="112" spans="1:21" ht="67.5">
      <c r="A112" s="4">
        <v>43441.073587962965</v>
      </c>
      <c r="B112" s="5" t="str">
        <f>HYPERLINK("https://twitter.com/MANPISANG","@MANPISANG")</f>
        <v>@MANPISANG</v>
      </c>
      <c r="C112" s="6" t="s">
        <v>448</v>
      </c>
      <c r="D112" s="7" t="s">
        <v>449</v>
      </c>
      <c r="E112" s="8" t="str">
        <f>HYPERLINK("https://twitter.com/MANPISANG/status/1070977710795542528","1070977710795542528")</f>
        <v>1070977710795542528</v>
      </c>
      <c r="F112" s="9"/>
      <c r="G112" s="9"/>
      <c r="H112" s="9"/>
      <c r="I112" s="10">
        <v>1</v>
      </c>
      <c r="J112" s="10">
        <v>0</v>
      </c>
      <c r="K112" s="5" t="str">
        <f>HYPERLINK("http://twitter.com/download/iphone","Twitter for iPhone")</f>
        <v>Twitter for iPhone</v>
      </c>
      <c r="L112" s="10">
        <v>281</v>
      </c>
      <c r="M112" s="10">
        <v>311</v>
      </c>
      <c r="N112" s="10">
        <v>0</v>
      </c>
      <c r="O112" s="9"/>
      <c r="P112" s="4">
        <v>40168.24927083333</v>
      </c>
      <c r="Q112" s="6" t="s">
        <v>59</v>
      </c>
      <c r="R112" s="7" t="s">
        <v>450</v>
      </c>
      <c r="S112" s="9"/>
      <c r="T112" s="9"/>
      <c r="U112" s="8" t="str">
        <f>HYPERLINK("https://pbs.twimg.com/profile_images/1065857383765696512/ZvH-TPjM.jpg","View")</f>
        <v>View</v>
      </c>
    </row>
    <row r="113" spans="1:21" ht="112.5">
      <c r="A113" s="4">
        <v>43441.066250000003</v>
      </c>
      <c r="B113" s="5" t="str">
        <f t="shared" ref="B113:B114" si="27">HYPERLINK("https://twitter.com/neale1964","@neale1964")</f>
        <v>@neale1964</v>
      </c>
      <c r="C113" s="6" t="s">
        <v>451</v>
      </c>
      <c r="D113" s="7" t="s">
        <v>452</v>
      </c>
      <c r="E113" s="8" t="str">
        <f>HYPERLINK("https://twitter.com/neale1964/status/1070975049342042112","1070975049342042112")</f>
        <v>1070975049342042112</v>
      </c>
      <c r="F113" s="5" t="s">
        <v>453</v>
      </c>
      <c r="G113" s="9"/>
      <c r="H113" s="5" t="str">
        <f>HYPERLINK("https://ctrlq.org/maps/address/#13.7276234,100.508884","Map")</f>
        <v>Map</v>
      </c>
      <c r="I113" s="10">
        <v>0</v>
      </c>
      <c r="J113" s="10">
        <v>0</v>
      </c>
      <c r="K113" s="5" t="str">
        <f t="shared" ref="K113:K114" si="28">HYPERLINK("http://instagram.com","Instagram")</f>
        <v>Instagram</v>
      </c>
      <c r="L113" s="10">
        <v>74</v>
      </c>
      <c r="M113" s="10">
        <v>129</v>
      </c>
      <c r="N113" s="10">
        <v>17</v>
      </c>
      <c r="O113" s="9"/>
      <c r="P113" s="4">
        <v>40535.036805555559</v>
      </c>
      <c r="Q113" s="6" t="s">
        <v>454</v>
      </c>
      <c r="R113" s="7" t="s">
        <v>455</v>
      </c>
      <c r="S113" s="5" t="s">
        <v>456</v>
      </c>
      <c r="T113" s="9"/>
      <c r="U113" s="8" t="str">
        <f t="shared" ref="U113:U114" si="29">HYPERLINK("https://pbs.twimg.com/profile_images/1025760087489429509/cisCgwUu.jpg","View")</f>
        <v>View</v>
      </c>
    </row>
    <row r="114" spans="1:21" ht="67.5">
      <c r="A114" s="4">
        <v>43441.062071759261</v>
      </c>
      <c r="B114" s="5" t="str">
        <f t="shared" si="27"/>
        <v>@neale1964</v>
      </c>
      <c r="C114" s="6" t="s">
        <v>451</v>
      </c>
      <c r="D114" s="7" t="s">
        <v>457</v>
      </c>
      <c r="E114" s="8" t="str">
        <f>HYPERLINK("https://twitter.com/neale1964/status/1070973538553741314","1070973538553741314")</f>
        <v>1070973538553741314</v>
      </c>
      <c r="F114" s="5" t="s">
        <v>458</v>
      </c>
      <c r="G114" s="9"/>
      <c r="H114" s="5" t="str">
        <f>HYPERLINK("https://ctrlq.org/maps/address/#13.72703909,100.50997928","Map")</f>
        <v>Map</v>
      </c>
      <c r="I114" s="10">
        <v>0</v>
      </c>
      <c r="J114" s="10">
        <v>0</v>
      </c>
      <c r="K114" s="5" t="str">
        <f t="shared" si="28"/>
        <v>Instagram</v>
      </c>
      <c r="L114" s="10">
        <v>74</v>
      </c>
      <c r="M114" s="10">
        <v>129</v>
      </c>
      <c r="N114" s="10">
        <v>17</v>
      </c>
      <c r="O114" s="9"/>
      <c r="P114" s="4">
        <v>40535.036805555559</v>
      </c>
      <c r="Q114" s="6" t="s">
        <v>454</v>
      </c>
      <c r="R114" s="7" t="s">
        <v>455</v>
      </c>
      <c r="S114" s="5" t="s">
        <v>456</v>
      </c>
      <c r="T114" s="9"/>
      <c r="U114" s="8" t="str">
        <f t="shared" si="29"/>
        <v>View</v>
      </c>
    </row>
    <row r="115" spans="1:21" ht="123.75">
      <c r="A115" s="4">
        <v>43441.058703703704</v>
      </c>
      <c r="B115" s="5" t="str">
        <f>HYPERLINK("https://twitter.com/MTSmag","@MTSmag")</f>
        <v>@MTSmag</v>
      </c>
      <c r="C115" s="6" t="s">
        <v>459</v>
      </c>
      <c r="D115" s="7" t="s">
        <v>460</v>
      </c>
      <c r="E115" s="8" t="str">
        <f>HYPERLINK("https://twitter.com/MTSmag/status/1070972317864386560","1070972317864386560")</f>
        <v>1070972317864386560</v>
      </c>
      <c r="F115" s="9"/>
      <c r="G115" s="5" t="s">
        <v>461</v>
      </c>
      <c r="H115" s="9"/>
      <c r="I115" s="10">
        <v>1</v>
      </c>
      <c r="J115" s="10">
        <v>1</v>
      </c>
      <c r="K115" s="5" t="str">
        <f>HYPERLINK("http://twitter.com/download/iphone","Twitter for iPhone")</f>
        <v>Twitter for iPhone</v>
      </c>
      <c r="L115" s="10">
        <v>966</v>
      </c>
      <c r="M115" s="10">
        <v>210</v>
      </c>
      <c r="N115" s="10">
        <v>32</v>
      </c>
      <c r="O115" s="9"/>
      <c r="P115" s="4">
        <v>40034.843703703707</v>
      </c>
      <c r="Q115" s="6" t="s">
        <v>462</v>
      </c>
      <c r="R115" s="7" t="s">
        <v>463</v>
      </c>
      <c r="S115" s="5" t="s">
        <v>464</v>
      </c>
      <c r="T115" s="9"/>
      <c r="U115" s="8" t="str">
        <f>HYPERLINK("https://pbs.twimg.com/profile_images/984423157216854016/UhJeew_t.jpg","View")</f>
        <v>View</v>
      </c>
    </row>
    <row r="116" spans="1:21" ht="78.75">
      <c r="A116" s="4">
        <v>43441.026516203703</v>
      </c>
      <c r="B116" s="5" t="str">
        <f>HYPERLINK("https://twitter.com/ghesawaterart","@ghesawaterart")</f>
        <v>@ghesawaterart</v>
      </c>
      <c r="C116" s="6" t="s">
        <v>465</v>
      </c>
      <c r="D116" s="7" t="s">
        <v>466</v>
      </c>
      <c r="E116" s="8" t="str">
        <f>HYPERLINK("https://twitter.com/ghesawaterart/status/1070960651244355585","1070960651244355585")</f>
        <v>1070960651244355585</v>
      </c>
      <c r="F116" s="5" t="s">
        <v>467</v>
      </c>
      <c r="G116" s="9"/>
      <c r="H116" s="9"/>
      <c r="I116" s="10">
        <v>0</v>
      </c>
      <c r="J116" s="10">
        <v>0</v>
      </c>
      <c r="K116" s="5" t="str">
        <f>HYPERLINK("http://twitter.com","Twitter Web Client")</f>
        <v>Twitter Web Client</v>
      </c>
      <c r="L116" s="10">
        <v>63</v>
      </c>
      <c r="M116" s="10">
        <v>33</v>
      </c>
      <c r="N116" s="10">
        <v>3</v>
      </c>
      <c r="O116" s="9"/>
      <c r="P116" s="4">
        <v>41322.474016203705</v>
      </c>
      <c r="Q116" s="6" t="s">
        <v>468</v>
      </c>
      <c r="R116" s="7" t="s">
        <v>469</v>
      </c>
      <c r="S116" s="5" t="s">
        <v>470</v>
      </c>
      <c r="T116" s="9"/>
      <c r="U116" s="8" t="str">
        <f>HYPERLINK("https://pbs.twimg.com/profile_images/953290587981139969/BvwSq0L9.jpg","View")</f>
        <v>View</v>
      </c>
    </row>
    <row r="117" spans="1:21" ht="45">
      <c r="A117" s="4">
        <v>43441.025671296295</v>
      </c>
      <c r="B117" s="5" t="str">
        <f>HYPERLINK("https://twitter.com/JourneyofKoy","@JourneyofKoy")</f>
        <v>@JourneyofKoy</v>
      </c>
      <c r="C117" s="6" t="s">
        <v>471</v>
      </c>
      <c r="D117" s="7" t="s">
        <v>472</v>
      </c>
      <c r="E117" s="8" t="str">
        <f>HYPERLINK("https://twitter.com/JourneyofKoy/status/1070960345328435200","1070960345328435200")</f>
        <v>1070960345328435200</v>
      </c>
      <c r="F117" s="9"/>
      <c r="G117" s="5" t="s">
        <v>473</v>
      </c>
      <c r="H117" s="9"/>
      <c r="I117" s="10">
        <v>6</v>
      </c>
      <c r="J117" s="10">
        <v>36</v>
      </c>
      <c r="K117" s="5" t="str">
        <f>HYPERLINK("http://twitter.com/download/iphone","Twitter for iPhone")</f>
        <v>Twitter for iPhone</v>
      </c>
      <c r="L117" s="10">
        <v>11336</v>
      </c>
      <c r="M117" s="10">
        <v>12230</v>
      </c>
      <c r="N117" s="10">
        <v>151</v>
      </c>
      <c r="O117" s="9"/>
      <c r="P117" s="4">
        <v>42078.168912037036</v>
      </c>
      <c r="Q117" s="6" t="s">
        <v>59</v>
      </c>
      <c r="R117" s="7" t="s">
        <v>474</v>
      </c>
      <c r="S117" s="5" t="s">
        <v>475</v>
      </c>
      <c r="T117" s="9"/>
      <c r="U117" s="8" t="str">
        <f>HYPERLINK("https://pbs.twimg.com/profile_images/992298031272804353/7kTmJAGb.jpg","View")</f>
        <v>View</v>
      </c>
    </row>
    <row r="118" spans="1:21" ht="78.75">
      <c r="A118" s="4">
        <v>43440.963472222225</v>
      </c>
      <c r="B118" s="5" t="str">
        <f>HYPERLINK("https://twitter.com/Papa57Parkzan","@Papa57Parkzan")</f>
        <v>@Papa57Parkzan</v>
      </c>
      <c r="C118" s="6" t="s">
        <v>476</v>
      </c>
      <c r="D118" s="7" t="s">
        <v>477</v>
      </c>
      <c r="E118" s="8" t="str">
        <f>HYPERLINK("https://twitter.com/Papa57Parkzan/status/1070937805738504192","1070937805738504192")</f>
        <v>1070937805738504192</v>
      </c>
      <c r="F118" s="9"/>
      <c r="G118" s="9"/>
      <c r="H118" s="9"/>
      <c r="I118" s="10">
        <v>0</v>
      </c>
      <c r="J118" s="10">
        <v>0</v>
      </c>
      <c r="K118" s="5" t="str">
        <f>HYPERLINK("http://parkzan.rf.gd/","PARKZAN")</f>
        <v>PARKZAN</v>
      </c>
      <c r="L118" s="10">
        <v>0</v>
      </c>
      <c r="M118" s="10">
        <v>0</v>
      </c>
      <c r="N118" s="10">
        <v>0</v>
      </c>
      <c r="O118" s="9"/>
      <c r="P118" s="4">
        <v>42575.197523148148</v>
      </c>
      <c r="Q118" s="9"/>
      <c r="R118" s="9"/>
      <c r="S118" s="9"/>
      <c r="T118" s="9"/>
      <c r="U118" s="8" t="str">
        <f>HYPERLINK("https://pbs.twimg.com/profile_images/1031195633141526529/arhRQ7Q_.jpg","View")</f>
        <v>View</v>
      </c>
    </row>
    <row r="119" spans="1:21" ht="112.5">
      <c r="A119" s="4">
        <v>43440.962685185186</v>
      </c>
      <c r="B119" s="5" t="str">
        <f>HYPERLINK("https://twitter.com/TralalaPin","@TralalaPin")</f>
        <v>@TralalaPin</v>
      </c>
      <c r="C119" s="6" t="s">
        <v>221</v>
      </c>
      <c r="D119" s="7" t="s">
        <v>478</v>
      </c>
      <c r="E119" s="8" t="str">
        <f>HYPERLINK("https://twitter.com/TralalaPin/status/1070937520614060032","1070937520614060032")</f>
        <v>1070937520614060032</v>
      </c>
      <c r="F119" s="5" t="s">
        <v>479</v>
      </c>
      <c r="G119" s="9"/>
      <c r="H119" s="9"/>
      <c r="I119" s="10">
        <v>0</v>
      </c>
      <c r="J119" s="10">
        <v>0</v>
      </c>
      <c r="K119" s="5" t="str">
        <f>HYPERLINK("http://instagram.com","Instagram")</f>
        <v>Instagram</v>
      </c>
      <c r="L119" s="10">
        <v>161</v>
      </c>
      <c r="M119" s="10">
        <v>139</v>
      </c>
      <c r="N119" s="10">
        <v>5</v>
      </c>
      <c r="O119" s="9"/>
      <c r="P119" s="4">
        <v>40742.138703703706</v>
      </c>
      <c r="Q119" s="9"/>
      <c r="R119" s="7" t="s">
        <v>224</v>
      </c>
      <c r="S119" s="5" t="s">
        <v>225</v>
      </c>
      <c r="T119" s="9"/>
      <c r="U119" s="8" t="str">
        <f>HYPERLINK("https://pbs.twimg.com/profile_images/811572678125457408/SaLPdwjr.jpg","View")</f>
        <v>View</v>
      </c>
    </row>
    <row r="120" spans="1:21" ht="22.5">
      <c r="A120" s="4">
        <v>43440.951608796298</v>
      </c>
      <c r="B120" s="5" t="str">
        <f>HYPERLINK("https://twitter.com/BomSoul1","@BomSoul1")</f>
        <v>@BomSoul1</v>
      </c>
      <c r="C120" s="6" t="s">
        <v>480</v>
      </c>
      <c r="D120" s="7" t="s">
        <v>481</v>
      </c>
      <c r="E120" s="8" t="str">
        <f>HYPERLINK("https://twitter.com/BomSoul1/status/1070933505247338497","1070933505247338497")</f>
        <v>1070933505247338497</v>
      </c>
      <c r="F120" s="9"/>
      <c r="G120" s="5" t="s">
        <v>482</v>
      </c>
      <c r="H120" s="5" t="str">
        <f>HYPERLINK("https://ctrlq.org/maps/address/#13.82799023,100.56698861","Map")</f>
        <v>Map</v>
      </c>
      <c r="I120" s="10">
        <v>0</v>
      </c>
      <c r="J120" s="10">
        <v>0</v>
      </c>
      <c r="K120" s="5" t="str">
        <f>HYPERLINK("http://twitter.com/download/iphone","Twitter for iPhone")</f>
        <v>Twitter for iPhone</v>
      </c>
      <c r="L120" s="10">
        <v>0</v>
      </c>
      <c r="M120" s="10">
        <v>8</v>
      </c>
      <c r="N120" s="10">
        <v>0</v>
      </c>
      <c r="O120" s="9"/>
      <c r="P120" s="4">
        <v>43083.393680555557</v>
      </c>
      <c r="Q120" s="6" t="s">
        <v>483</v>
      </c>
      <c r="R120" s="7" t="s">
        <v>484</v>
      </c>
      <c r="S120" s="9"/>
      <c r="T120" s="9"/>
      <c r="U120" s="8" t="str">
        <f>HYPERLINK("https://pbs.twimg.com/profile_images/1062718136447721474/iOTbaCH0.jpg","View")</f>
        <v>View</v>
      </c>
    </row>
    <row r="121" spans="1:21" ht="101.25">
      <c r="A121" s="4">
        <v>43440.936712962968</v>
      </c>
      <c r="B121" s="5" t="str">
        <f>HYPERLINK("https://twitter.com/neale1964","@neale1964")</f>
        <v>@neale1964</v>
      </c>
      <c r="C121" s="6" t="s">
        <v>451</v>
      </c>
      <c r="D121" s="7" t="s">
        <v>485</v>
      </c>
      <c r="E121" s="8" t="str">
        <f>HYPERLINK("https://twitter.com/neale1964/status/1070928109392801792","1070928109392801792")</f>
        <v>1070928109392801792</v>
      </c>
      <c r="F121" s="5" t="s">
        <v>486</v>
      </c>
      <c r="G121" s="9"/>
      <c r="H121" s="5" t="str">
        <f t="shared" ref="H121:H122" si="30">HYPERLINK("https://ctrlq.org/maps/address/#13.72703909,100.50997928","Map")</f>
        <v>Map</v>
      </c>
      <c r="I121" s="10">
        <v>0</v>
      </c>
      <c r="J121" s="10">
        <v>0</v>
      </c>
      <c r="K121" s="5" t="str">
        <f t="shared" ref="K121:K122" si="31">HYPERLINK("http://instagram.com","Instagram")</f>
        <v>Instagram</v>
      </c>
      <c r="L121" s="10">
        <v>74</v>
      </c>
      <c r="M121" s="10">
        <v>129</v>
      </c>
      <c r="N121" s="10">
        <v>17</v>
      </c>
      <c r="O121" s="9"/>
      <c r="P121" s="4">
        <v>40535.036805555559</v>
      </c>
      <c r="Q121" s="6" t="s">
        <v>454</v>
      </c>
      <c r="R121" s="7" t="s">
        <v>455</v>
      </c>
      <c r="S121" s="5" t="s">
        <v>456</v>
      </c>
      <c r="T121" s="9"/>
      <c r="U121" s="8" t="str">
        <f>HYPERLINK("https://pbs.twimg.com/profile_images/1025760087489429509/cisCgwUu.jpg","View")</f>
        <v>View</v>
      </c>
    </row>
    <row r="122" spans="1:21" ht="112.5">
      <c r="A122" s="4">
        <v>43440.886597222227</v>
      </c>
      <c r="B122" s="5" t="str">
        <f>HYPERLINK("https://twitter.com/TralalaPin","@TralalaPin")</f>
        <v>@TralalaPin</v>
      </c>
      <c r="C122" s="6" t="s">
        <v>221</v>
      </c>
      <c r="D122" s="7" t="s">
        <v>487</v>
      </c>
      <c r="E122" s="8" t="str">
        <f>HYPERLINK("https://twitter.com/TralalaPin/status/1070909946865246209","1070909946865246209")</f>
        <v>1070909946865246209</v>
      </c>
      <c r="F122" s="6" t="s">
        <v>488</v>
      </c>
      <c r="G122" s="9"/>
      <c r="H122" s="5" t="str">
        <f t="shared" si="30"/>
        <v>Map</v>
      </c>
      <c r="I122" s="10">
        <v>0</v>
      </c>
      <c r="J122" s="10">
        <v>0</v>
      </c>
      <c r="K122" s="5" t="str">
        <f t="shared" si="31"/>
        <v>Instagram</v>
      </c>
      <c r="L122" s="10">
        <v>161</v>
      </c>
      <c r="M122" s="10">
        <v>139</v>
      </c>
      <c r="N122" s="10">
        <v>5</v>
      </c>
      <c r="O122" s="9"/>
      <c r="P122" s="4">
        <v>40742.138703703706</v>
      </c>
      <c r="Q122" s="9"/>
      <c r="R122" s="7" t="s">
        <v>224</v>
      </c>
      <c r="S122" s="5" t="s">
        <v>225</v>
      </c>
      <c r="T122" s="9"/>
      <c r="U122" s="8" t="str">
        <f>HYPERLINK("https://pbs.twimg.com/profile_images/811572678125457408/SaLPdwjr.jpg","View")</f>
        <v>View</v>
      </c>
    </row>
    <row r="123" spans="1:21" ht="146.25">
      <c r="A123" s="4">
        <v>43440.884201388893</v>
      </c>
      <c r="B123" s="5" t="str">
        <f>HYPERLINK("https://twitter.com/BESTvvFamily","@BESTvvFamily")</f>
        <v>@BESTvvFamily</v>
      </c>
      <c r="C123" s="6" t="s">
        <v>259</v>
      </c>
      <c r="D123" s="7" t="s">
        <v>489</v>
      </c>
      <c r="E123" s="8" t="str">
        <f>HYPERLINK("https://twitter.com/BESTvvFamily/status/1070909078044471296","1070909078044471296")</f>
        <v>1070909078044471296</v>
      </c>
      <c r="F123" s="9"/>
      <c r="G123" s="5" t="s">
        <v>490</v>
      </c>
      <c r="H123" s="9"/>
      <c r="I123" s="10">
        <v>24</v>
      </c>
      <c r="J123" s="10">
        <v>78</v>
      </c>
      <c r="K123" s="5" t="str">
        <f>HYPERLINK("http://twitter.com/download/iphone","Twitter for iPhone")</f>
        <v>Twitter for iPhone</v>
      </c>
      <c r="L123" s="10">
        <v>2059</v>
      </c>
      <c r="M123" s="10">
        <v>19</v>
      </c>
      <c r="N123" s="10">
        <v>3</v>
      </c>
      <c r="O123" s="9"/>
      <c r="P123" s="4">
        <v>43097.53025462963</v>
      </c>
      <c r="Q123" s="6" t="s">
        <v>262</v>
      </c>
      <c r="R123" s="7" t="s">
        <v>263</v>
      </c>
      <c r="S123" s="9"/>
      <c r="T123" s="9"/>
      <c r="U123" s="8" t="str">
        <f>HYPERLINK("https://pbs.twimg.com/profile_images/1006835694264770561/XsUGvui8.jpg","View")</f>
        <v>View</v>
      </c>
    </row>
    <row r="124" spans="1:21" ht="180">
      <c r="A124" s="4">
        <v>43440.843194444446</v>
      </c>
      <c r="B124" s="5" t="str">
        <f>HYPERLINK("https://twitter.com/aorpaka","@aorpaka")</f>
        <v>@aorpaka</v>
      </c>
      <c r="C124" s="6" t="s">
        <v>491</v>
      </c>
      <c r="D124" s="7" t="s">
        <v>492</v>
      </c>
      <c r="E124" s="8" t="str">
        <f>HYPERLINK("https://twitter.com/aorpaka/status/1070894217143054338","1070894217143054338")</f>
        <v>1070894217143054338</v>
      </c>
      <c r="F124" s="9"/>
      <c r="G124" s="5" t="s">
        <v>493</v>
      </c>
      <c r="H124" s="9"/>
      <c r="I124" s="10">
        <v>6</v>
      </c>
      <c r="J124" s="10">
        <v>0</v>
      </c>
      <c r="K124" s="5" t="str">
        <f>HYPERLINK("http://twitter.com/download/android","Twitter for Android")</f>
        <v>Twitter for Android</v>
      </c>
      <c r="L124" s="10">
        <v>204</v>
      </c>
      <c r="M124" s="10">
        <v>111</v>
      </c>
      <c r="N124" s="10">
        <v>5</v>
      </c>
      <c r="O124" s="9"/>
      <c r="P124" s="4">
        <v>40278.341180555552</v>
      </c>
      <c r="Q124" s="6" t="s">
        <v>98</v>
      </c>
      <c r="R124" s="7" t="s">
        <v>494</v>
      </c>
      <c r="S124" s="5" t="s">
        <v>495</v>
      </c>
      <c r="T124" s="9"/>
      <c r="U124" s="8" t="str">
        <f>HYPERLINK("https://pbs.twimg.com/profile_images/1064163388333350912/qZY9PnYL.jpg","View")</f>
        <v>View</v>
      </c>
    </row>
    <row r="125" spans="1:21" ht="146.25">
      <c r="A125" s="4">
        <v>43440.80978009259</v>
      </c>
      <c r="B125" s="5" t="str">
        <f>HYPERLINK("https://twitter.com/ARTINFOEspanol","@ARTINFOEspanol")</f>
        <v>@ARTINFOEspanol</v>
      </c>
      <c r="C125" s="6" t="s">
        <v>496</v>
      </c>
      <c r="D125" s="7" t="s">
        <v>497</v>
      </c>
      <c r="E125" s="8" t="str">
        <f>HYPERLINK("https://twitter.com/ARTINFOEspanol/status/1070882109211009024","1070882109211009024")</f>
        <v>1070882109211009024</v>
      </c>
      <c r="F125" s="5" t="s">
        <v>498</v>
      </c>
      <c r="G125" s="5" t="s">
        <v>499</v>
      </c>
      <c r="H125" s="9"/>
      <c r="I125" s="10">
        <v>0</v>
      </c>
      <c r="J125" s="10">
        <v>0</v>
      </c>
      <c r="K125" s="5" t="str">
        <f t="shared" ref="K125:K127" si="32">HYPERLINK("http://twitter.com","Twitter Web Client")</f>
        <v>Twitter Web Client</v>
      </c>
      <c r="L125" s="10">
        <v>1534</v>
      </c>
      <c r="M125" s="10">
        <v>2515</v>
      </c>
      <c r="N125" s="10">
        <v>54</v>
      </c>
      <c r="O125" s="9"/>
      <c r="P125" s="4">
        <v>41337.391898148147</v>
      </c>
      <c r="Q125" s="9"/>
      <c r="R125" s="7" t="s">
        <v>500</v>
      </c>
      <c r="S125" s="5" t="s">
        <v>501</v>
      </c>
      <c r="T125" s="9"/>
      <c r="U125" s="8" t="str">
        <f>HYPERLINK("https://pbs.twimg.com/profile_images/649204716409327616/P9W9-YQt.jpg","View")</f>
        <v>View</v>
      </c>
    </row>
    <row r="126" spans="1:21" ht="135">
      <c r="A126" s="4">
        <v>43440.730775462958</v>
      </c>
      <c r="B126" s="5" t="str">
        <f>HYPERLINK("https://twitter.com/yoware","@yoware")</f>
        <v>@yoware</v>
      </c>
      <c r="C126" s="6" t="s">
        <v>502</v>
      </c>
      <c r="D126" s="7" t="s">
        <v>503</v>
      </c>
      <c r="E126" s="8" t="str">
        <f>HYPERLINK("https://twitter.com/yoware/status/1070853478568812546","1070853478568812546")</f>
        <v>1070853478568812546</v>
      </c>
      <c r="F126" s="5" t="s">
        <v>504</v>
      </c>
      <c r="G126" s="5" t="s">
        <v>505</v>
      </c>
      <c r="H126" s="9"/>
      <c r="I126" s="10">
        <v>56</v>
      </c>
      <c r="J126" s="10">
        <v>12</v>
      </c>
      <c r="K126" s="5" t="str">
        <f t="shared" si="32"/>
        <v>Twitter Web Client</v>
      </c>
      <c r="L126" s="10">
        <v>204750</v>
      </c>
      <c r="M126" s="10">
        <v>2487</v>
      </c>
      <c r="N126" s="10">
        <v>778</v>
      </c>
      <c r="O126" s="10" t="s">
        <v>108</v>
      </c>
      <c r="P126" s="4">
        <v>39632.208935185183</v>
      </c>
      <c r="Q126" s="6" t="s">
        <v>36</v>
      </c>
      <c r="R126" s="7" t="s">
        <v>506</v>
      </c>
      <c r="S126" s="5" t="s">
        <v>507</v>
      </c>
      <c r="T126" s="9"/>
      <c r="U126" s="8" t="str">
        <f>HYPERLINK("https://pbs.twimg.com/profile_images/924790048939061254/lKpznN2U.jpg","View")</f>
        <v>View</v>
      </c>
    </row>
    <row r="127" spans="1:21" ht="45">
      <c r="A127" s="4">
        <v>43440.658750000002</v>
      </c>
      <c r="B127" s="5" t="str">
        <f>HYPERLINK("https://twitter.com/MWhittingham","@MWhittingham")</f>
        <v>@MWhittingham</v>
      </c>
      <c r="C127" s="6" t="s">
        <v>508</v>
      </c>
      <c r="D127" s="7" t="s">
        <v>509</v>
      </c>
      <c r="E127" s="8" t="str">
        <f>HYPERLINK("https://twitter.com/MWhittingham/status/1070827378157350912","1070827378157350912")</f>
        <v>1070827378157350912</v>
      </c>
      <c r="F127" s="5" t="s">
        <v>510</v>
      </c>
      <c r="G127" s="9"/>
      <c r="H127" s="9"/>
      <c r="I127" s="10">
        <v>0</v>
      </c>
      <c r="J127" s="10">
        <v>0</v>
      </c>
      <c r="K127" s="5" t="str">
        <f t="shared" si="32"/>
        <v>Twitter Web Client</v>
      </c>
      <c r="L127" s="10">
        <v>163</v>
      </c>
      <c r="M127" s="10">
        <v>182</v>
      </c>
      <c r="N127" s="10">
        <v>7</v>
      </c>
      <c r="O127" s="9"/>
      <c r="P127" s="4">
        <v>39861.642997685187</v>
      </c>
      <c r="Q127" s="6" t="s">
        <v>511</v>
      </c>
      <c r="R127" s="7" t="s">
        <v>512</v>
      </c>
      <c r="S127" s="5" t="s">
        <v>513</v>
      </c>
      <c r="T127" s="9"/>
      <c r="U127" s="8" t="str">
        <f>HYPERLINK("https://pbs.twimg.com/profile_images/1035138223721177088/HE7KwQOK.jpg","View")</f>
        <v>View</v>
      </c>
    </row>
    <row r="128" spans="1:21" ht="22.5">
      <c r="A128" s="4">
        <v>43440.385636574079</v>
      </c>
      <c r="B128" s="5" t="str">
        <f>HYPERLINK("https://twitter.com/pitiphat666","@pitiphat666")</f>
        <v>@pitiphat666</v>
      </c>
      <c r="C128" s="6" t="s">
        <v>514</v>
      </c>
      <c r="D128" s="7" t="s">
        <v>515</v>
      </c>
      <c r="E128" s="8" t="str">
        <f>HYPERLINK("https://twitter.com/pitiphat666/status/1070728404008202241","1070728404008202241")</f>
        <v>1070728404008202241</v>
      </c>
      <c r="F128" s="9"/>
      <c r="G128" s="5" t="s">
        <v>516</v>
      </c>
      <c r="H128" s="9"/>
      <c r="I128" s="10">
        <v>0</v>
      </c>
      <c r="J128" s="10">
        <v>2</v>
      </c>
      <c r="K128" s="5" t="str">
        <f>HYPERLINK("http://twitter.com/download/android","Twitter for Android")</f>
        <v>Twitter for Android</v>
      </c>
      <c r="L128" s="10">
        <v>102</v>
      </c>
      <c r="M128" s="10">
        <v>978</v>
      </c>
      <c r="N128" s="10">
        <v>0</v>
      </c>
      <c r="O128" s="9"/>
      <c r="P128" s="4">
        <v>42893.147199074076</v>
      </c>
      <c r="Q128" s="6" t="s">
        <v>262</v>
      </c>
      <c r="R128" s="7" t="s">
        <v>517</v>
      </c>
      <c r="S128" s="9"/>
      <c r="T128" s="9"/>
      <c r="U128" s="8" t="str">
        <f>HYPERLINK("https://pbs.twimg.com/profile_images/1063400033343561728/9OheEBue.jpg","View")</f>
        <v>View</v>
      </c>
    </row>
    <row r="129" spans="1:21" ht="180">
      <c r="A129" s="4">
        <v>43440.384780092594</v>
      </c>
      <c r="B129" s="5" t="str">
        <f t="shared" ref="B129:B130" si="33">HYPERLINK("https://twitter.com/vvarinvarin","@vvarinvarin")</f>
        <v>@vvarinvarin</v>
      </c>
      <c r="C129" s="6" t="s">
        <v>518</v>
      </c>
      <c r="D129" s="7" t="s">
        <v>519</v>
      </c>
      <c r="E129" s="8" t="str">
        <f>HYPERLINK("https://twitter.com/vvarinvarin/status/1070728093206142976","1070728093206142976")</f>
        <v>1070728093206142976</v>
      </c>
      <c r="F129" s="9"/>
      <c r="G129" s="5" t="s">
        <v>520</v>
      </c>
      <c r="H129" s="9"/>
      <c r="I129" s="10">
        <v>0</v>
      </c>
      <c r="J129" s="10">
        <v>0</v>
      </c>
      <c r="K129" s="5" t="str">
        <f t="shared" ref="K129:K130" si="34">HYPERLINK("http://twitter.com/download/iphone","Twitter for iPhone")</f>
        <v>Twitter for iPhone</v>
      </c>
      <c r="L129" s="10">
        <v>2</v>
      </c>
      <c r="M129" s="10">
        <v>42</v>
      </c>
      <c r="N129" s="10">
        <v>0</v>
      </c>
      <c r="O129" s="9"/>
      <c r="P129" s="4">
        <v>43266.75199074074</v>
      </c>
      <c r="Q129" s="6" t="s">
        <v>59</v>
      </c>
      <c r="R129" s="7" t="s">
        <v>521</v>
      </c>
      <c r="S129" s="5" t="s">
        <v>522</v>
      </c>
      <c r="T129" s="9"/>
      <c r="U129" s="8" t="str">
        <f t="shared" ref="U129:U130" si="35">HYPERLINK("https://pbs.twimg.com/profile_images/1067824999979868160/g6cAe5J9.jpg","View")</f>
        <v>View</v>
      </c>
    </row>
    <row r="130" spans="1:21" ht="191.25">
      <c r="A130" s="4">
        <v>43440.381828703699</v>
      </c>
      <c r="B130" s="5" t="str">
        <f t="shared" si="33"/>
        <v>@vvarinvarin</v>
      </c>
      <c r="C130" s="6" t="s">
        <v>518</v>
      </c>
      <c r="D130" s="7" t="s">
        <v>523</v>
      </c>
      <c r="E130" s="8" t="str">
        <f>HYPERLINK("https://twitter.com/vvarinvarin/status/1070727024040267777","1070727024040267777")</f>
        <v>1070727024040267777</v>
      </c>
      <c r="F130" s="9"/>
      <c r="G130" s="5" t="s">
        <v>524</v>
      </c>
      <c r="H130" s="9"/>
      <c r="I130" s="10">
        <v>1</v>
      </c>
      <c r="J130" s="10">
        <v>0</v>
      </c>
      <c r="K130" s="5" t="str">
        <f t="shared" si="34"/>
        <v>Twitter for iPhone</v>
      </c>
      <c r="L130" s="10">
        <v>2</v>
      </c>
      <c r="M130" s="10">
        <v>42</v>
      </c>
      <c r="N130" s="10">
        <v>0</v>
      </c>
      <c r="O130" s="9"/>
      <c r="P130" s="4">
        <v>43266.75199074074</v>
      </c>
      <c r="Q130" s="6" t="s">
        <v>59</v>
      </c>
      <c r="R130" s="7" t="s">
        <v>521</v>
      </c>
      <c r="S130" s="5" t="s">
        <v>522</v>
      </c>
      <c r="T130" s="9"/>
      <c r="U130" s="8" t="str">
        <f t="shared" si="35"/>
        <v>View</v>
      </c>
    </row>
    <row r="131" spans="1:21" ht="146.25">
      <c r="A131" s="4">
        <v>43440.378148148149</v>
      </c>
      <c r="B131" s="5" t="str">
        <f>HYPERLINK("https://twitter.com/Artinfo_ME","@Artinfo_ME")</f>
        <v>@Artinfo_ME</v>
      </c>
      <c r="C131" s="6" t="s">
        <v>525</v>
      </c>
      <c r="D131" s="7" t="s">
        <v>497</v>
      </c>
      <c r="E131" s="8" t="str">
        <f>HYPERLINK("https://twitter.com/Artinfo_ME/status/1070725689287028737","1070725689287028737")</f>
        <v>1070725689287028737</v>
      </c>
      <c r="F131" s="5" t="s">
        <v>498</v>
      </c>
      <c r="G131" s="5" t="s">
        <v>526</v>
      </c>
      <c r="H131" s="9"/>
      <c r="I131" s="10">
        <v>0</v>
      </c>
      <c r="J131" s="10">
        <v>0</v>
      </c>
      <c r="K131" s="5" t="str">
        <f t="shared" ref="K131:K134" si="36">HYPERLINK("http://twitter.com","Twitter Web Client")</f>
        <v>Twitter Web Client</v>
      </c>
      <c r="L131" s="10">
        <v>107</v>
      </c>
      <c r="M131" s="10">
        <v>917</v>
      </c>
      <c r="N131" s="10">
        <v>0</v>
      </c>
      <c r="O131" s="9"/>
      <c r="P131" s="4">
        <v>43195.446296296301</v>
      </c>
      <c r="Q131" s="9"/>
      <c r="R131" s="9"/>
      <c r="S131" s="5" t="s">
        <v>527</v>
      </c>
      <c r="T131" s="9"/>
      <c r="U131" s="8" t="str">
        <f>HYPERLINK("https://pbs.twimg.com/profile_images/981954329132253184/qFcXUNfz.jpg","View")</f>
        <v>View</v>
      </c>
    </row>
    <row r="132" spans="1:21" ht="146.25">
      <c r="A132" s="4">
        <v>43440.36142361111</v>
      </c>
      <c r="B132" s="5" t="str">
        <f>HYPERLINK("https://twitter.com/ARTINFOKorea","@ARTINFOKorea")</f>
        <v>@ARTINFOKorea</v>
      </c>
      <c r="C132" s="6" t="s">
        <v>528</v>
      </c>
      <c r="D132" s="7" t="s">
        <v>497</v>
      </c>
      <c r="E132" s="8" t="str">
        <f>HYPERLINK("https://twitter.com/ARTINFOKorea/status/1070719631948726272","1070719631948726272")</f>
        <v>1070719631948726272</v>
      </c>
      <c r="F132" s="5" t="s">
        <v>498</v>
      </c>
      <c r="G132" s="5" t="s">
        <v>529</v>
      </c>
      <c r="H132" s="9"/>
      <c r="I132" s="10">
        <v>0</v>
      </c>
      <c r="J132" s="10">
        <v>0</v>
      </c>
      <c r="K132" s="5" t="str">
        <f t="shared" si="36"/>
        <v>Twitter Web Client</v>
      </c>
      <c r="L132" s="10">
        <v>953</v>
      </c>
      <c r="M132" s="10">
        <v>1163</v>
      </c>
      <c r="N132" s="10">
        <v>47</v>
      </c>
      <c r="O132" s="9"/>
      <c r="P132" s="4">
        <v>41338.483981481484</v>
      </c>
      <c r="Q132" s="9"/>
      <c r="R132" s="7" t="s">
        <v>530</v>
      </c>
      <c r="S132" s="9"/>
      <c r="T132" s="9"/>
      <c r="U132" s="8" t="str">
        <f>HYPERLINK("https://pbs.twimg.com/profile_images/3343072908/a3da562f37d6c3ec8e7fa24ecbb3c128.png","View")</f>
        <v>View</v>
      </c>
    </row>
    <row r="133" spans="1:21" ht="90">
      <c r="A133" s="4">
        <v>43440.351909722223</v>
      </c>
      <c r="B133" s="5" t="str">
        <f t="shared" ref="B133:B134" si="37">HYPERLINK("https://twitter.com/ThailandCyber","@ThailandCyber")</f>
        <v>@ThailandCyber</v>
      </c>
      <c r="C133" s="6" t="s">
        <v>531</v>
      </c>
      <c r="D133" s="7" t="s">
        <v>532</v>
      </c>
      <c r="E133" s="8" t="str">
        <f>HYPERLINK("https://twitter.com/ThailandCyber/status/1070716183278538752","1070716183278538752")</f>
        <v>1070716183278538752</v>
      </c>
      <c r="F133" s="5" t="s">
        <v>533</v>
      </c>
      <c r="G133" s="9"/>
      <c r="H133" s="9"/>
      <c r="I133" s="10">
        <v>0</v>
      </c>
      <c r="J133" s="10">
        <v>0</v>
      </c>
      <c r="K133" s="5" t="str">
        <f t="shared" si="36"/>
        <v>Twitter Web Client</v>
      </c>
      <c r="L133" s="10">
        <v>0</v>
      </c>
      <c r="M133" s="10">
        <v>11</v>
      </c>
      <c r="N133" s="10">
        <v>0</v>
      </c>
      <c r="O133" s="9"/>
      <c r="P133" s="4">
        <v>43440.281967592593</v>
      </c>
      <c r="Q133" s="9"/>
      <c r="R133" s="9"/>
      <c r="S133" s="9"/>
      <c r="T133" s="9"/>
      <c r="U133" s="8" t="str">
        <f t="shared" ref="U133:U134" si="38">HYPERLINK("https://pbs.twimg.com/profile_images/1070692739258306560/C3zi7zmV.jpg","View")</f>
        <v>View</v>
      </c>
    </row>
    <row r="134" spans="1:21" ht="56.25">
      <c r="A134" s="4">
        <v>43440.348240740743</v>
      </c>
      <c r="B134" s="5" t="str">
        <f t="shared" si="37"/>
        <v>@ThailandCyber</v>
      </c>
      <c r="C134" s="6" t="s">
        <v>531</v>
      </c>
      <c r="D134" s="7" t="s">
        <v>534</v>
      </c>
      <c r="E134" s="8" t="str">
        <f>HYPERLINK("https://twitter.com/ThailandCyber/status/1070714853403185152","1070714853403185152")</f>
        <v>1070714853403185152</v>
      </c>
      <c r="F134" s="5" t="s">
        <v>535</v>
      </c>
      <c r="G134" s="9"/>
      <c r="H134" s="9"/>
      <c r="I134" s="10">
        <v>0</v>
      </c>
      <c r="J134" s="10">
        <v>0</v>
      </c>
      <c r="K134" s="5" t="str">
        <f t="shared" si="36"/>
        <v>Twitter Web Client</v>
      </c>
      <c r="L134" s="10">
        <v>0</v>
      </c>
      <c r="M134" s="10">
        <v>11</v>
      </c>
      <c r="N134" s="10">
        <v>0</v>
      </c>
      <c r="O134" s="9"/>
      <c r="P134" s="4">
        <v>43440.281967592593</v>
      </c>
      <c r="Q134" s="9"/>
      <c r="R134" s="9"/>
      <c r="S134" s="9"/>
      <c r="T134" s="9"/>
      <c r="U134" s="8" t="str">
        <f t="shared" si="38"/>
        <v>View</v>
      </c>
    </row>
    <row r="135" spans="1:21" ht="180">
      <c r="A135" s="4">
        <v>43440.342013888891</v>
      </c>
      <c r="B135" s="5" t="str">
        <f>HYPERLINK("https://twitter.com/punpromotion","@punpromotion")</f>
        <v>@punpromotion</v>
      </c>
      <c r="C135" s="6" t="s">
        <v>536</v>
      </c>
      <c r="D135" s="7" t="s">
        <v>537</v>
      </c>
      <c r="E135" s="8" t="str">
        <f>HYPERLINK("https://twitter.com/punpromotion/status/1070712597291270144","1070712597291270144")</f>
        <v>1070712597291270144</v>
      </c>
      <c r="F135" s="5" t="s">
        <v>538</v>
      </c>
      <c r="G135" s="5" t="s">
        <v>539</v>
      </c>
      <c r="H135" s="9"/>
      <c r="I135" s="10">
        <v>9</v>
      </c>
      <c r="J135" s="10">
        <v>10</v>
      </c>
      <c r="K135" s="5" t="str">
        <f>HYPERLINK("http://twitter.com/download/android","Twitter for Android")</f>
        <v>Twitter for Android</v>
      </c>
      <c r="L135" s="10">
        <v>11370</v>
      </c>
      <c r="M135" s="10">
        <v>11</v>
      </c>
      <c r="N135" s="10">
        <v>7</v>
      </c>
      <c r="O135" s="9"/>
      <c r="P135" s="4">
        <v>42254.424976851849</v>
      </c>
      <c r="Q135" s="9"/>
      <c r="R135" s="7" t="s">
        <v>540</v>
      </c>
      <c r="S135" s="5" t="s">
        <v>541</v>
      </c>
      <c r="T135" s="9"/>
      <c r="U135" s="8" t="str">
        <f>HYPERLINK("https://pbs.twimg.com/profile_images/934733162025848833/pZAnYqhI.jpg","View")</f>
        <v>View</v>
      </c>
    </row>
    <row r="136" spans="1:21" ht="123.75">
      <c r="A136" s="4">
        <v>43440.321469907409</v>
      </c>
      <c r="B136" s="5" t="str">
        <f>HYPERLINK("https://twitter.com/Aue_AWB","@Aue_AWB")</f>
        <v>@Aue_AWB</v>
      </c>
      <c r="C136" s="6" t="s">
        <v>542</v>
      </c>
      <c r="D136" s="7" t="s">
        <v>543</v>
      </c>
      <c r="E136" s="8" t="str">
        <f>HYPERLINK("https://twitter.com/Aue_AWB/status/1070705151323779072","1070705151323779072")</f>
        <v>1070705151323779072</v>
      </c>
      <c r="F136" s="9"/>
      <c r="G136" s="5" t="s">
        <v>544</v>
      </c>
      <c r="H136" s="9"/>
      <c r="I136" s="10">
        <v>9</v>
      </c>
      <c r="J136" s="10">
        <v>3</v>
      </c>
      <c r="K136" s="5" t="str">
        <f>HYPERLINK("http://twitter.com/download/iphone","Twitter for iPhone")</f>
        <v>Twitter for iPhone</v>
      </c>
      <c r="L136" s="10">
        <v>1252</v>
      </c>
      <c r="M136" s="10">
        <v>583</v>
      </c>
      <c r="N136" s="10">
        <v>12</v>
      </c>
      <c r="O136" s="9"/>
      <c r="P136" s="4">
        <v>40855.906261574077</v>
      </c>
      <c r="Q136" s="6" t="s">
        <v>545</v>
      </c>
      <c r="R136" s="7" t="s">
        <v>546</v>
      </c>
      <c r="S136" s="9"/>
      <c r="T136" s="9"/>
      <c r="U136" s="8" t="str">
        <f>HYPERLINK("https://pbs.twimg.com/profile_images/1059959728439123968/cV9v620z.jpg","View")</f>
        <v>View</v>
      </c>
    </row>
    <row r="137" spans="1:21" ht="112.5">
      <c r="A137" s="4">
        <v>43440.286273148144</v>
      </c>
      <c r="B137" s="5" t="str">
        <f>HYPERLINK("https://twitter.com/squidmanexe","@squidmanexe")</f>
        <v>@squidmanexe</v>
      </c>
      <c r="C137" s="6" t="s">
        <v>547</v>
      </c>
      <c r="D137" s="7" t="s">
        <v>548</v>
      </c>
      <c r="E137" s="8" t="str">
        <f>HYPERLINK("https://twitter.com/squidmanexe/status/1070692397619658753","1070692397619658753")</f>
        <v>1070692397619658753</v>
      </c>
      <c r="F137" s="9"/>
      <c r="G137" s="5" t="s">
        <v>549</v>
      </c>
      <c r="H137" s="9"/>
      <c r="I137" s="10">
        <v>2</v>
      </c>
      <c r="J137" s="10">
        <v>0</v>
      </c>
      <c r="K137" s="5" t="str">
        <f>HYPERLINK("http://twitter.com/download/android","Twitter for Android")</f>
        <v>Twitter for Android</v>
      </c>
      <c r="L137" s="10">
        <v>821</v>
      </c>
      <c r="M137" s="10">
        <v>401</v>
      </c>
      <c r="N137" s="10">
        <v>4</v>
      </c>
      <c r="O137" s="9"/>
      <c r="P137" s="4">
        <v>40033.491759259261</v>
      </c>
      <c r="Q137" s="6" t="s">
        <v>550</v>
      </c>
      <c r="R137" s="7" t="s">
        <v>551</v>
      </c>
      <c r="S137" s="5" t="s">
        <v>552</v>
      </c>
      <c r="T137" s="9"/>
      <c r="U137" s="8" t="str">
        <f>HYPERLINK("https://pbs.twimg.com/profile_images/1070010198599692288/Ys6uoI0j.jpg","View")</f>
        <v>View</v>
      </c>
    </row>
    <row r="138" spans="1:21" ht="101.25">
      <c r="A138" s="4">
        <v>43440.27342592593</v>
      </c>
      <c r="B138" s="5" t="str">
        <f>HYPERLINK("https://twitter.com/chanchankey","@chanchankey")</f>
        <v>@chanchankey</v>
      </c>
      <c r="C138" s="6" t="s">
        <v>553</v>
      </c>
      <c r="D138" s="7" t="s">
        <v>554</v>
      </c>
      <c r="E138" s="8" t="str">
        <f>HYPERLINK("https://twitter.com/chanchankey/status/1070687739173986304","1070687739173986304")</f>
        <v>1070687739173986304</v>
      </c>
      <c r="F138" s="9"/>
      <c r="G138" s="9"/>
      <c r="H138" s="9"/>
      <c r="I138" s="10">
        <v>1</v>
      </c>
      <c r="J138" s="10">
        <v>0</v>
      </c>
      <c r="K138" s="5" t="str">
        <f>HYPERLINK("http://twitter.com/download/iphone","Twitter for iPhone")</f>
        <v>Twitter for iPhone</v>
      </c>
      <c r="L138" s="10">
        <v>348</v>
      </c>
      <c r="M138" s="10">
        <v>386</v>
      </c>
      <c r="N138" s="10">
        <v>3</v>
      </c>
      <c r="O138" s="9"/>
      <c r="P138" s="4">
        <v>40054.360381944447</v>
      </c>
      <c r="Q138" s="6" t="s">
        <v>555</v>
      </c>
      <c r="R138" s="7" t="s">
        <v>556</v>
      </c>
      <c r="S138" s="9"/>
      <c r="T138" s="9"/>
      <c r="U138" s="8" t="str">
        <f>HYPERLINK("https://pbs.twimg.com/profile_images/1048854695714861057/9qR0jtGi.jpg","View")</f>
        <v>View</v>
      </c>
    </row>
    <row r="139" spans="1:21" ht="90">
      <c r="A139" s="4">
        <v>43440.267581018517</v>
      </c>
      <c r="B139" s="5" t="str">
        <f>HYPERLINK("https://twitter.com/Iamminiwave","@Iamminiwave")</f>
        <v>@Iamminiwave</v>
      </c>
      <c r="C139" s="6" t="s">
        <v>557</v>
      </c>
      <c r="D139" s="7" t="s">
        <v>558</v>
      </c>
      <c r="E139" s="8" t="str">
        <f>HYPERLINK("https://twitter.com/Iamminiwave/status/1070685623671902208","1070685623671902208")</f>
        <v>1070685623671902208</v>
      </c>
      <c r="F139" s="9"/>
      <c r="G139" s="5" t="s">
        <v>559</v>
      </c>
      <c r="H139" s="9"/>
      <c r="I139" s="10">
        <v>0</v>
      </c>
      <c r="J139" s="10">
        <v>1</v>
      </c>
      <c r="K139" s="5" t="str">
        <f t="shared" ref="K139:K140" si="39">HYPERLINK("http://twitter.com/download/android","Twitter for Android")</f>
        <v>Twitter for Android</v>
      </c>
      <c r="L139" s="10">
        <v>67</v>
      </c>
      <c r="M139" s="10">
        <v>275</v>
      </c>
      <c r="N139" s="10">
        <v>2</v>
      </c>
      <c r="O139" s="9"/>
      <c r="P139" s="4">
        <v>40312.124490740738</v>
      </c>
      <c r="Q139" s="6" t="s">
        <v>560</v>
      </c>
      <c r="R139" s="7" t="s">
        <v>561</v>
      </c>
      <c r="S139" s="5" t="s">
        <v>562</v>
      </c>
      <c r="T139" s="9"/>
      <c r="U139" s="8" t="str">
        <f>HYPERLINK("https://pbs.twimg.com/profile_images/1061467174735241217/rVlqx4iU.jpg","View")</f>
        <v>View</v>
      </c>
    </row>
    <row r="140" spans="1:21" ht="409.5">
      <c r="A140" s="4">
        <v>43440.260115740741</v>
      </c>
      <c r="B140" s="5" t="str">
        <f>HYPERLINK("https://twitter.com/minoyahh","@minoyahh")</f>
        <v>@minoyahh</v>
      </c>
      <c r="C140" s="6" t="s">
        <v>563</v>
      </c>
      <c r="D140" s="7" t="s">
        <v>564</v>
      </c>
      <c r="E140" s="8" t="str">
        <f>HYPERLINK("https://twitter.com/minoyahh/status/1070682916911370240","1070682916911370240")</f>
        <v>1070682916911370240</v>
      </c>
      <c r="F140" s="5" t="s">
        <v>565</v>
      </c>
      <c r="G140" s="5" t="s">
        <v>566</v>
      </c>
      <c r="H140" s="9"/>
      <c r="I140" s="10">
        <v>0</v>
      </c>
      <c r="J140" s="10">
        <v>2</v>
      </c>
      <c r="K140" s="5" t="str">
        <f t="shared" si="39"/>
        <v>Twitter for Android</v>
      </c>
      <c r="L140" s="10">
        <v>83</v>
      </c>
      <c r="M140" s="10">
        <v>249</v>
      </c>
      <c r="N140" s="10">
        <v>0</v>
      </c>
      <c r="O140" s="9"/>
      <c r="P140" s="4">
        <v>41241.173807870371</v>
      </c>
      <c r="Q140" s="9"/>
      <c r="R140" s="7" t="s">
        <v>567</v>
      </c>
      <c r="S140" s="5" t="s">
        <v>568</v>
      </c>
      <c r="T140" s="9"/>
      <c r="U140" s="8" t="str">
        <f>HYPERLINK("https://pbs.twimg.com/profile_images/1066678186262519818/WMwOA_-e.jpg","View")</f>
        <v>View</v>
      </c>
    </row>
    <row r="141" spans="1:21" ht="146.25">
      <c r="A141" s="4">
        <v>43440.252476851849</v>
      </c>
      <c r="B141" s="5" t="str">
        <f>HYPERLINK("https://twitter.com/ARTINFO_Italy","@ARTINFO_Italy")</f>
        <v>@ARTINFO_Italy</v>
      </c>
      <c r="C141" s="6" t="s">
        <v>569</v>
      </c>
      <c r="D141" s="7" t="s">
        <v>497</v>
      </c>
      <c r="E141" s="8" t="str">
        <f>HYPERLINK("https://twitter.com/ARTINFO_Italy/status/1070680148750389249","1070680148750389249")</f>
        <v>1070680148750389249</v>
      </c>
      <c r="F141" s="5" t="s">
        <v>498</v>
      </c>
      <c r="G141" s="5" t="s">
        <v>570</v>
      </c>
      <c r="H141" s="9"/>
      <c r="I141" s="10">
        <v>0</v>
      </c>
      <c r="J141" s="10">
        <v>0</v>
      </c>
      <c r="K141" s="5" t="str">
        <f>HYPERLINK("http://twitter.com","Twitter Web Client")</f>
        <v>Twitter Web Client</v>
      </c>
      <c r="L141" s="10">
        <v>115</v>
      </c>
      <c r="M141" s="10">
        <v>922</v>
      </c>
      <c r="N141" s="10">
        <v>0</v>
      </c>
      <c r="O141" s="9"/>
      <c r="P141" s="4">
        <v>43195.442847222221</v>
      </c>
      <c r="Q141" s="6" t="s">
        <v>571</v>
      </c>
      <c r="R141" s="7" t="s">
        <v>572</v>
      </c>
      <c r="S141" s="5" t="s">
        <v>573</v>
      </c>
      <c r="T141" s="9"/>
      <c r="U141" s="8" t="str">
        <f>HYPERLINK("https://pbs.twimg.com/profile_images/981954082595258368/-0VnHeLe.jpg","View")</f>
        <v>View</v>
      </c>
    </row>
    <row r="142" spans="1:21" ht="22.5">
      <c r="A142" s="4">
        <v>43440.248611111107</v>
      </c>
      <c r="B142" s="5" t="str">
        <f>HYPERLINK("https://twitter.com/Tueng_naughty","@Tueng_naughty")</f>
        <v>@Tueng_naughty</v>
      </c>
      <c r="C142" s="6" t="s">
        <v>574</v>
      </c>
      <c r="D142" s="7" t="s">
        <v>575</v>
      </c>
      <c r="E142" s="8" t="str">
        <f>HYPERLINK("https://twitter.com/Tueng_naughty/status/1070678748805062656","1070678748805062656")</f>
        <v>1070678748805062656</v>
      </c>
      <c r="F142" s="9"/>
      <c r="G142" s="5" t="s">
        <v>576</v>
      </c>
      <c r="H142" s="9"/>
      <c r="I142" s="10">
        <v>0</v>
      </c>
      <c r="J142" s="10">
        <v>1</v>
      </c>
      <c r="K142" s="5" t="str">
        <f>HYPERLINK("http://twitter.com/download/android","Twitter for Android")</f>
        <v>Twitter for Android</v>
      </c>
      <c r="L142" s="10">
        <v>47</v>
      </c>
      <c r="M142" s="10">
        <v>195</v>
      </c>
      <c r="N142" s="10">
        <v>0</v>
      </c>
      <c r="O142" s="9"/>
      <c r="P142" s="4">
        <v>40041.312986111108</v>
      </c>
      <c r="Q142" s="6" t="s">
        <v>577</v>
      </c>
      <c r="R142" s="9"/>
      <c r="S142" s="9"/>
      <c r="T142" s="9"/>
      <c r="U142" s="8" t="str">
        <f>HYPERLINK("https://pbs.twimg.com/profile_images/1068566781155958785/lXyO_Kw8.jpg","View")</f>
        <v>View</v>
      </c>
    </row>
    <row r="143" spans="1:21" ht="101.25">
      <c r="A143" s="4">
        <v>43440.234178240746</v>
      </c>
      <c r="B143" s="5" t="str">
        <f>HYPERLINK("https://twitter.com/artcardio","@artcardio")</f>
        <v>@artcardio</v>
      </c>
      <c r="C143" s="6" t="s">
        <v>578</v>
      </c>
      <c r="D143" s="7" t="s">
        <v>579</v>
      </c>
      <c r="E143" s="8" t="str">
        <f>HYPERLINK("https://twitter.com/artcardio/status/1070673519858470913","1070673519858470913")</f>
        <v>1070673519858470913</v>
      </c>
      <c r="F143" s="9"/>
      <c r="G143" s="5" t="s">
        <v>580</v>
      </c>
      <c r="H143" s="9"/>
      <c r="I143" s="10">
        <v>1</v>
      </c>
      <c r="J143" s="10">
        <v>33</v>
      </c>
      <c r="K143" s="5" t="str">
        <f>HYPERLINK("http://twitter.com/download/iphone","Twitter for iPhone")</f>
        <v>Twitter for iPhone</v>
      </c>
      <c r="L143" s="10">
        <v>9565</v>
      </c>
      <c r="M143" s="10">
        <v>1005</v>
      </c>
      <c r="N143" s="10">
        <v>18</v>
      </c>
      <c r="O143" s="9"/>
      <c r="P143" s="4">
        <v>41793.114525462966</v>
      </c>
      <c r="Q143" s="6" t="s">
        <v>41</v>
      </c>
      <c r="R143" s="7" t="s">
        <v>581</v>
      </c>
      <c r="S143" s="5" t="s">
        <v>582</v>
      </c>
      <c r="T143" s="9"/>
      <c r="U143" s="8" t="str">
        <f>HYPERLINK("https://pbs.twimg.com/profile_images/1068889200156532736/wcNPKpkt.jpg","View")</f>
        <v>View</v>
      </c>
    </row>
    <row r="144" spans="1:21" ht="78.75">
      <c r="A144" s="4">
        <v>43440.233113425929</v>
      </c>
      <c r="B144" s="5" t="str">
        <f>HYPERLINK("https://twitter.com/squidmanexe","@squidmanexe")</f>
        <v>@squidmanexe</v>
      </c>
      <c r="C144" s="6" t="s">
        <v>547</v>
      </c>
      <c r="D144" s="7" t="s">
        <v>583</v>
      </c>
      <c r="E144" s="8" t="str">
        <f>HYPERLINK("https://twitter.com/squidmanexe/status/1070673132904570880","1070673132904570880")</f>
        <v>1070673132904570880</v>
      </c>
      <c r="F144" s="9"/>
      <c r="G144" s="5" t="s">
        <v>584</v>
      </c>
      <c r="H144" s="9"/>
      <c r="I144" s="10">
        <v>1</v>
      </c>
      <c r="J144" s="10">
        <v>1</v>
      </c>
      <c r="K144" s="5" t="str">
        <f>HYPERLINK("http://twitter.com/download/android","Twitter for Android")</f>
        <v>Twitter for Android</v>
      </c>
      <c r="L144" s="10">
        <v>821</v>
      </c>
      <c r="M144" s="10">
        <v>401</v>
      </c>
      <c r="N144" s="10">
        <v>4</v>
      </c>
      <c r="O144" s="9"/>
      <c r="P144" s="4">
        <v>40033.491759259261</v>
      </c>
      <c r="Q144" s="6" t="s">
        <v>550</v>
      </c>
      <c r="R144" s="7" t="s">
        <v>551</v>
      </c>
      <c r="S144" s="5" t="s">
        <v>552</v>
      </c>
      <c r="T144" s="9"/>
      <c r="U144" s="8" t="str">
        <f>HYPERLINK("https://pbs.twimg.com/profile_images/1070010198599692288/Ys6uoI0j.jpg","View")</f>
        <v>View</v>
      </c>
    </row>
    <row r="145" spans="1:21" ht="146.25">
      <c r="A145" s="4">
        <v>43440.224039351851</v>
      </c>
      <c r="B145" s="5" t="str">
        <f>HYPERLINK("https://twitter.com/ArtinfoUK","@ArtinfoUK")</f>
        <v>@ArtinfoUK</v>
      </c>
      <c r="C145" s="6" t="s">
        <v>585</v>
      </c>
      <c r="D145" s="7" t="s">
        <v>497</v>
      </c>
      <c r="E145" s="8" t="str">
        <f>HYPERLINK("https://twitter.com/ArtinfoUK/status/1070669842317864960","1070669842317864960")</f>
        <v>1070669842317864960</v>
      </c>
      <c r="F145" s="5" t="s">
        <v>498</v>
      </c>
      <c r="G145" s="5" t="s">
        <v>586</v>
      </c>
      <c r="H145" s="9"/>
      <c r="I145" s="10">
        <v>0</v>
      </c>
      <c r="J145" s="10">
        <v>0</v>
      </c>
      <c r="K145" s="5" t="str">
        <f>HYPERLINK("http://twitter.com","Twitter Web Client")</f>
        <v>Twitter Web Client</v>
      </c>
      <c r="L145" s="10">
        <v>69</v>
      </c>
      <c r="M145" s="10">
        <v>231</v>
      </c>
      <c r="N145" s="10">
        <v>1</v>
      </c>
      <c r="O145" s="9"/>
      <c r="P145" s="4">
        <v>43195.44809027778</v>
      </c>
      <c r="Q145" s="6" t="s">
        <v>587</v>
      </c>
      <c r="R145" s="7" t="s">
        <v>588</v>
      </c>
      <c r="S145" s="5" t="s">
        <v>589</v>
      </c>
      <c r="T145" s="9"/>
      <c r="U145" s="8" t="str">
        <f>HYPERLINK("https://pbs.twimg.com/profile_images/981951582219649024/7BxrIcPd.jpg","View")</f>
        <v>View</v>
      </c>
    </row>
    <row r="146" spans="1:21" ht="33.75">
      <c r="A146" s="4">
        <v>43440.217083333337</v>
      </c>
      <c r="B146" s="5" t="str">
        <f>HYPERLINK("https://twitter.com/squidmanexe","@squidmanexe")</f>
        <v>@squidmanexe</v>
      </c>
      <c r="C146" s="6" t="s">
        <v>547</v>
      </c>
      <c r="D146" s="7" t="s">
        <v>590</v>
      </c>
      <c r="E146" s="8" t="str">
        <f>HYPERLINK("https://twitter.com/squidmanexe/status/1070667321448886272","1070667321448886272")</f>
        <v>1070667321448886272</v>
      </c>
      <c r="F146" s="9"/>
      <c r="G146" s="5" t="s">
        <v>591</v>
      </c>
      <c r="H146" s="9"/>
      <c r="I146" s="10">
        <v>6</v>
      </c>
      <c r="J146" s="10">
        <v>5</v>
      </c>
      <c r="K146" s="5" t="str">
        <f>HYPERLINK("http://twitter.com/download/android","Twitter for Android")</f>
        <v>Twitter for Android</v>
      </c>
      <c r="L146" s="10">
        <v>821</v>
      </c>
      <c r="M146" s="10">
        <v>401</v>
      </c>
      <c r="N146" s="10">
        <v>4</v>
      </c>
      <c r="O146" s="9"/>
      <c r="P146" s="4">
        <v>40033.491759259261</v>
      </c>
      <c r="Q146" s="6" t="s">
        <v>550</v>
      </c>
      <c r="R146" s="7" t="s">
        <v>551</v>
      </c>
      <c r="S146" s="5" t="s">
        <v>552</v>
      </c>
      <c r="T146" s="9"/>
      <c r="U146" s="8" t="str">
        <f>HYPERLINK("https://pbs.twimg.com/profile_images/1070010198599692288/Ys6uoI0j.jpg","View")</f>
        <v>View</v>
      </c>
    </row>
    <row r="147" spans="1:21" ht="146.25">
      <c r="A147" s="4">
        <v>43440.216851851852</v>
      </c>
      <c r="B147" s="5" t="str">
        <f>HYPERLINK("https://twitter.com/ArtinfoHK","@ArtinfoHK")</f>
        <v>@ArtinfoHK</v>
      </c>
      <c r="C147" s="6" t="s">
        <v>592</v>
      </c>
      <c r="D147" s="7" t="s">
        <v>497</v>
      </c>
      <c r="E147" s="8" t="str">
        <f>HYPERLINK("https://twitter.com/ArtinfoHK/status/1070667240616341505","1070667240616341505")</f>
        <v>1070667240616341505</v>
      </c>
      <c r="F147" s="5" t="s">
        <v>498</v>
      </c>
      <c r="G147" s="5" t="s">
        <v>593</v>
      </c>
      <c r="H147" s="9"/>
      <c r="I147" s="10">
        <v>0</v>
      </c>
      <c r="J147" s="10">
        <v>0</v>
      </c>
      <c r="K147" s="5" t="str">
        <f t="shared" ref="K147:K149" si="40">HYPERLINK("http://twitter.com","Twitter Web Client")</f>
        <v>Twitter Web Client</v>
      </c>
      <c r="L147" s="10">
        <v>40</v>
      </c>
      <c r="M147" s="10">
        <v>260</v>
      </c>
      <c r="N147" s="10">
        <v>0</v>
      </c>
      <c r="O147" s="9"/>
      <c r="P147" s="4">
        <v>43195.440914351857</v>
      </c>
      <c r="Q147" s="9"/>
      <c r="R147" s="9"/>
      <c r="S147" s="5" t="s">
        <v>594</v>
      </c>
      <c r="T147" s="9"/>
      <c r="U147" s="8" t="str">
        <f>HYPERLINK("https://pbs.twimg.com/profile_images/981952036496293888/GwLcyvAU.jpg","View")</f>
        <v>View</v>
      </c>
    </row>
    <row r="148" spans="1:21" ht="146.25">
      <c r="A148" s="4">
        <v>43440.214062500003</v>
      </c>
      <c r="B148" s="5" t="str">
        <f>HYPERLINK("https://twitter.com/ARTINFO_France","@ARTINFO_France")</f>
        <v>@ARTINFO_France</v>
      </c>
      <c r="C148" s="6" t="s">
        <v>595</v>
      </c>
      <c r="D148" s="7" t="s">
        <v>497</v>
      </c>
      <c r="E148" s="8" t="str">
        <f>HYPERLINK("https://twitter.com/ARTINFO_France/status/1070666226689499137","1070666226689499137")</f>
        <v>1070666226689499137</v>
      </c>
      <c r="F148" s="5" t="s">
        <v>498</v>
      </c>
      <c r="G148" s="5" t="s">
        <v>596</v>
      </c>
      <c r="H148" s="9"/>
      <c r="I148" s="10">
        <v>0</v>
      </c>
      <c r="J148" s="10">
        <v>0</v>
      </c>
      <c r="K148" s="5" t="str">
        <f t="shared" si="40"/>
        <v>Twitter Web Client</v>
      </c>
      <c r="L148" s="10">
        <v>66</v>
      </c>
      <c r="M148" s="10">
        <v>279</v>
      </c>
      <c r="N148" s="10">
        <v>0</v>
      </c>
      <c r="O148" s="9"/>
      <c r="P148" s="4">
        <v>43195.155300925922</v>
      </c>
      <c r="Q148" s="9"/>
      <c r="R148" s="7" t="s">
        <v>597</v>
      </c>
      <c r="S148" s="5" t="s">
        <v>598</v>
      </c>
      <c r="T148" s="9"/>
      <c r="U148" s="8" t="str">
        <f>HYPERLINK("https://pbs.twimg.com/profile_images/981952762467373056/mm1T-hVg.jpg","View")</f>
        <v>View</v>
      </c>
    </row>
    <row r="149" spans="1:21" ht="146.25">
      <c r="A149" s="4">
        <v>43440.207256944443</v>
      </c>
      <c r="B149" s="5" t="str">
        <f>HYPERLINK("https://twitter.com/ARTINFO_China","@ARTINFO_China")</f>
        <v>@ARTINFO_China</v>
      </c>
      <c r="C149" s="6" t="s">
        <v>599</v>
      </c>
      <c r="D149" s="7" t="s">
        <v>497</v>
      </c>
      <c r="E149" s="8" t="str">
        <f>HYPERLINK("https://twitter.com/ARTINFO_China/status/1070663760430301184","1070663760430301184")</f>
        <v>1070663760430301184</v>
      </c>
      <c r="F149" s="5" t="s">
        <v>498</v>
      </c>
      <c r="G149" s="5" t="s">
        <v>600</v>
      </c>
      <c r="H149" s="9"/>
      <c r="I149" s="10">
        <v>0</v>
      </c>
      <c r="J149" s="10">
        <v>0</v>
      </c>
      <c r="K149" s="5" t="str">
        <f t="shared" si="40"/>
        <v>Twitter Web Client</v>
      </c>
      <c r="L149" s="10">
        <v>43</v>
      </c>
      <c r="M149" s="10">
        <v>184</v>
      </c>
      <c r="N149" s="10">
        <v>0</v>
      </c>
      <c r="O149" s="9"/>
      <c r="P149" s="4">
        <v>43195.15357638889</v>
      </c>
      <c r="Q149" s="9"/>
      <c r="R149" s="7" t="s">
        <v>601</v>
      </c>
      <c r="S149" s="5" t="s">
        <v>602</v>
      </c>
      <c r="T149" s="9"/>
      <c r="U149" s="8" t="str">
        <f>HYPERLINK("https://pbs.twimg.com/profile_images/981953574350422016/AsQzCk_n.jpg","View")</f>
        <v>View</v>
      </c>
    </row>
    <row r="150" spans="1:21" ht="78.75">
      <c r="A150" s="4">
        <v>43440.195219907408</v>
      </c>
      <c r="B150" s="5" t="str">
        <f>HYPERLINK("https://twitter.com/dansurakarn","@dansurakarn")</f>
        <v>@dansurakarn</v>
      </c>
      <c r="C150" s="6" t="s">
        <v>603</v>
      </c>
      <c r="D150" s="7" t="s">
        <v>604</v>
      </c>
      <c r="E150" s="8" t="str">
        <f>HYPERLINK("https://twitter.com/dansurakarn/status/1070659397980872704","1070659397980872704")</f>
        <v>1070659397980872704</v>
      </c>
      <c r="F150" s="9"/>
      <c r="G150" s="5" t="s">
        <v>605</v>
      </c>
      <c r="H150" s="9"/>
      <c r="I150" s="10">
        <v>2</v>
      </c>
      <c r="J150" s="10">
        <v>2</v>
      </c>
      <c r="K150" s="5" t="str">
        <f>HYPERLINK("http://tapbots.com/tweetbot","Tweetbot for iΟS")</f>
        <v>Tweetbot for iΟS</v>
      </c>
      <c r="L150" s="10">
        <v>679</v>
      </c>
      <c r="M150" s="10">
        <v>1057</v>
      </c>
      <c r="N150" s="10">
        <v>6</v>
      </c>
      <c r="O150" s="9"/>
      <c r="P150" s="4">
        <v>39821.282488425924</v>
      </c>
      <c r="Q150" s="6" t="s">
        <v>41</v>
      </c>
      <c r="R150" s="7" t="s">
        <v>606</v>
      </c>
      <c r="S150" s="5" t="s">
        <v>607</v>
      </c>
      <c r="T150" s="9"/>
      <c r="U150" s="8" t="str">
        <f>HYPERLINK("https://pbs.twimg.com/profile_images/1071084085647306752/yvo_TgmJ.jpg","View")</f>
        <v>View</v>
      </c>
    </row>
    <row r="151" spans="1:21" ht="191.25">
      <c r="A151" s="4">
        <v>43440.184432870374</v>
      </c>
      <c r="B151" s="5" t="str">
        <f>HYPERLINK("https://twitter.com/thestandardth","@thestandardth")</f>
        <v>@thestandardth</v>
      </c>
      <c r="C151" s="6" t="s">
        <v>608</v>
      </c>
      <c r="D151" s="7" t="s">
        <v>609</v>
      </c>
      <c r="E151" s="8" t="str">
        <f>HYPERLINK("https://twitter.com/thestandardth/status/1070655489183166464","1070655489183166464")</f>
        <v>1070655489183166464</v>
      </c>
      <c r="F151" s="5" t="s">
        <v>610</v>
      </c>
      <c r="G151" s="9"/>
      <c r="H151" s="9"/>
      <c r="I151" s="10">
        <v>38</v>
      </c>
      <c r="J151" s="10">
        <v>21</v>
      </c>
      <c r="K151" s="5" t="str">
        <f>HYPERLINK("http://twitter.com","Twitter Web Client")</f>
        <v>Twitter Web Client</v>
      </c>
      <c r="L151" s="10">
        <v>147007</v>
      </c>
      <c r="M151" s="10">
        <v>3</v>
      </c>
      <c r="N151" s="10">
        <v>200</v>
      </c>
      <c r="O151" s="9"/>
      <c r="P151" s="4">
        <v>42787.811111111107</v>
      </c>
      <c r="Q151" s="6" t="s">
        <v>59</v>
      </c>
      <c r="R151" s="7" t="s">
        <v>611</v>
      </c>
      <c r="S151" s="5" t="s">
        <v>612</v>
      </c>
      <c r="T151" s="9"/>
      <c r="U151" s="8" t="str">
        <f>HYPERLINK("https://pbs.twimg.com/profile_images/925538270129172480/sTxyQhdb.jpg","View")</f>
        <v>View</v>
      </c>
    </row>
    <row r="152" spans="1:21" ht="56.25">
      <c r="A152" s="4">
        <v>43440.173414351855</v>
      </c>
      <c r="B152" s="5" t="str">
        <f>HYPERLINK("https://twitter.com/squidmanexe","@squidmanexe")</f>
        <v>@squidmanexe</v>
      </c>
      <c r="C152" s="6" t="s">
        <v>547</v>
      </c>
      <c r="D152" s="7" t="s">
        <v>613</v>
      </c>
      <c r="E152" s="8" t="str">
        <f>HYPERLINK("https://twitter.com/squidmanexe/status/1070651498600685568","1070651498600685568")</f>
        <v>1070651498600685568</v>
      </c>
      <c r="F152" s="9"/>
      <c r="G152" s="5" t="s">
        <v>614</v>
      </c>
      <c r="H152" s="9"/>
      <c r="I152" s="10">
        <v>3</v>
      </c>
      <c r="J152" s="10">
        <v>3</v>
      </c>
      <c r="K152" s="5" t="str">
        <f>HYPERLINK("http://twitter.com/download/android","Twitter for Android")</f>
        <v>Twitter for Android</v>
      </c>
      <c r="L152" s="10">
        <v>821</v>
      </c>
      <c r="M152" s="10">
        <v>401</v>
      </c>
      <c r="N152" s="10">
        <v>4</v>
      </c>
      <c r="O152" s="9"/>
      <c r="P152" s="4">
        <v>40033.491759259261</v>
      </c>
      <c r="Q152" s="6" t="s">
        <v>550</v>
      </c>
      <c r="R152" s="7" t="s">
        <v>551</v>
      </c>
      <c r="S152" s="5" t="s">
        <v>552</v>
      </c>
      <c r="T152" s="9"/>
      <c r="U152" s="8" t="str">
        <f>HYPERLINK("https://pbs.twimg.com/profile_images/1070010198599692288/Ys6uoI0j.jpg","View")</f>
        <v>View</v>
      </c>
    </row>
    <row r="153" spans="1:21" ht="67.5">
      <c r="A153" s="4">
        <v>43440.170231481483</v>
      </c>
      <c r="B153" s="5" t="str">
        <f>HYPERLINK("https://twitter.com/bkmagazine","@bkmagazine")</f>
        <v>@bkmagazine</v>
      </c>
      <c r="C153" s="6" t="s">
        <v>615</v>
      </c>
      <c r="D153" s="7" t="s">
        <v>616</v>
      </c>
      <c r="E153" s="8" t="str">
        <f>HYPERLINK("https://twitter.com/bkmagazine/status/1070650345070739456","1070650345070739456")</f>
        <v>1070650345070739456</v>
      </c>
      <c r="F153" s="5" t="s">
        <v>617</v>
      </c>
      <c r="G153" s="5" t="s">
        <v>618</v>
      </c>
      <c r="H153" s="9"/>
      <c r="I153" s="10">
        <v>0</v>
      </c>
      <c r="J153" s="10">
        <v>1</v>
      </c>
      <c r="K153" s="5" t="str">
        <f>HYPERLINK("https://www.hootsuite.com","Hootsuite Inc.")</f>
        <v>Hootsuite Inc.</v>
      </c>
      <c r="L153" s="10">
        <v>53760</v>
      </c>
      <c r="M153" s="10">
        <v>482</v>
      </c>
      <c r="N153" s="10">
        <v>651</v>
      </c>
      <c r="O153" s="9"/>
      <c r="P153" s="4">
        <v>39457.070162037038</v>
      </c>
      <c r="Q153" s="6" t="s">
        <v>41</v>
      </c>
      <c r="R153" s="7" t="s">
        <v>619</v>
      </c>
      <c r="S153" s="5" t="s">
        <v>620</v>
      </c>
      <c r="T153" s="9"/>
      <c r="U153" s="8" t="str">
        <f>HYPERLINK("https://pbs.twimg.com/profile_images/925641774512594944/7YrQNGsb.jpg","View")</f>
        <v>View</v>
      </c>
    </row>
    <row r="154" spans="1:21" ht="67.5">
      <c r="A154" s="4">
        <v>43440.164733796293</v>
      </c>
      <c r="B154" s="5" t="str">
        <f>HYPERLINK("https://twitter.com/Butyrum","@Butyrum")</f>
        <v>@Butyrum</v>
      </c>
      <c r="C154" s="6" t="s">
        <v>621</v>
      </c>
      <c r="D154" s="7" t="s">
        <v>622</v>
      </c>
      <c r="E154" s="8" t="str">
        <f>HYPERLINK("https://twitter.com/Butyrum/status/1070648352419790850","1070648352419790850")</f>
        <v>1070648352419790850</v>
      </c>
      <c r="F154" s="5" t="s">
        <v>623</v>
      </c>
      <c r="G154" s="9"/>
      <c r="H154" s="5" t="str">
        <f>HYPERLINK("https://ctrlq.org/maps/address/#13.7263008,100.5136414","Map")</f>
        <v>Map</v>
      </c>
      <c r="I154" s="10">
        <v>0</v>
      </c>
      <c r="J154" s="10">
        <v>0</v>
      </c>
      <c r="K154" s="5" t="str">
        <f>HYPERLINK("http://instagram.com","Instagram")</f>
        <v>Instagram</v>
      </c>
      <c r="L154" s="10">
        <v>203</v>
      </c>
      <c r="M154" s="10">
        <v>749</v>
      </c>
      <c r="N154" s="10">
        <v>2</v>
      </c>
      <c r="O154" s="9"/>
      <c r="P154" s="4">
        <v>40264.226840277777</v>
      </c>
      <c r="Q154" s="6" t="s">
        <v>624</v>
      </c>
      <c r="R154" s="7" t="s">
        <v>625</v>
      </c>
      <c r="S154" s="5" t="s">
        <v>626</v>
      </c>
      <c r="T154" s="9"/>
      <c r="U154" s="8" t="str">
        <f>HYPERLINK("https://pbs.twimg.com/profile_images/967731251556700160/VJSLjG1G.jpg","View")</f>
        <v>View</v>
      </c>
    </row>
    <row r="155" spans="1:21" ht="146.25">
      <c r="A155" s="4">
        <v>43440.127222222218</v>
      </c>
      <c r="B155" s="5" t="str">
        <f>HYPERLINK("https://twitter.com/artinfodotcom","@artinfodotcom")</f>
        <v>@artinfodotcom</v>
      </c>
      <c r="C155" s="6" t="s">
        <v>627</v>
      </c>
      <c r="D155" s="7" t="s">
        <v>497</v>
      </c>
      <c r="E155" s="8" t="str">
        <f>HYPERLINK("https://twitter.com/artinfodotcom/status/1070634756935639040","1070634756935639040")</f>
        <v>1070634756935639040</v>
      </c>
      <c r="F155" s="5" t="s">
        <v>498</v>
      </c>
      <c r="G155" s="5" t="s">
        <v>628</v>
      </c>
      <c r="H155" s="9"/>
      <c r="I155" s="10">
        <v>1</v>
      </c>
      <c r="J155" s="10">
        <v>0</v>
      </c>
      <c r="K155" s="5" t="str">
        <f>HYPERLINK("http://twitter.com","Twitter Web Client")</f>
        <v>Twitter Web Client</v>
      </c>
      <c r="L155" s="10">
        <v>413659</v>
      </c>
      <c r="M155" s="10">
        <v>7861</v>
      </c>
      <c r="N155" s="10">
        <v>6461</v>
      </c>
      <c r="O155" s="10" t="s">
        <v>108</v>
      </c>
      <c r="P155" s="4">
        <v>39882.22991898148</v>
      </c>
      <c r="Q155" s="6" t="s">
        <v>629</v>
      </c>
      <c r="R155" s="7" t="s">
        <v>630</v>
      </c>
      <c r="S155" s="5" t="s">
        <v>631</v>
      </c>
      <c r="T155" s="9"/>
      <c r="U155" s="8" t="str">
        <f>HYPERLINK("https://pbs.twimg.com/profile_images/593461835036270592/HYcSqX6N.jpg","View")</f>
        <v>View</v>
      </c>
    </row>
    <row r="156" spans="1:21" ht="191.25">
      <c r="A156" s="4">
        <v>43440.125393518523</v>
      </c>
      <c r="B156" s="5" t="str">
        <f>HYPERLINK("https://twitter.com/salehere1","@salehere1")</f>
        <v>@salehere1</v>
      </c>
      <c r="C156" s="6" t="s">
        <v>632</v>
      </c>
      <c r="D156" s="7" t="s">
        <v>633</v>
      </c>
      <c r="E156" s="8" t="str">
        <f>HYPERLINK("https://twitter.com/salehere1/status/1070634095716253698","1070634095716253698")</f>
        <v>1070634095716253698</v>
      </c>
      <c r="F156" s="9"/>
      <c r="G156" s="5" t="s">
        <v>634</v>
      </c>
      <c r="H156" s="9"/>
      <c r="I156" s="10">
        <v>2</v>
      </c>
      <c r="J156" s="10">
        <v>2</v>
      </c>
      <c r="K156" s="5" t="str">
        <f>HYPERLINK("https://buffer.com","Buffer")</f>
        <v>Buffer</v>
      </c>
      <c r="L156" s="10">
        <v>9837</v>
      </c>
      <c r="M156" s="10">
        <v>2</v>
      </c>
      <c r="N156" s="10">
        <v>1</v>
      </c>
      <c r="O156" s="9"/>
      <c r="P156" s="4">
        <v>42962.425057870365</v>
      </c>
      <c r="Q156" s="6" t="s">
        <v>98</v>
      </c>
      <c r="R156" s="7" t="s">
        <v>635</v>
      </c>
      <c r="S156" s="5" t="s">
        <v>636</v>
      </c>
      <c r="T156" s="9"/>
      <c r="U156" s="8" t="str">
        <f>HYPERLINK("https://pbs.twimg.com/profile_images/897506523034681345/qDHD6EBq.jpg","View")</f>
        <v>View</v>
      </c>
    </row>
    <row r="157" spans="1:21" ht="22.5">
      <c r="A157" s="4">
        <v>43440.121562500004</v>
      </c>
      <c r="B157" s="5" t="str">
        <f>HYPERLINK("https://twitter.com/BoozeNShoes88","@BoozeNShoes88")</f>
        <v>@BoozeNShoes88</v>
      </c>
      <c r="C157" s="6" t="s">
        <v>637</v>
      </c>
      <c r="D157" s="7" t="s">
        <v>638</v>
      </c>
      <c r="E157" s="8" t="str">
        <f>HYPERLINK("https://twitter.com/BoozeNShoes88/status/1070632707070148608","1070632707070148608")</f>
        <v>1070632707070148608</v>
      </c>
      <c r="F157" s="9"/>
      <c r="G157" s="5" t="s">
        <v>639</v>
      </c>
      <c r="H157" s="9"/>
      <c r="I157" s="10">
        <v>0</v>
      </c>
      <c r="J157" s="10">
        <v>1</v>
      </c>
      <c r="K157" s="5" t="str">
        <f>HYPERLINK("http://twitter.com/download/iphone","Twitter for iPhone")</f>
        <v>Twitter for iPhone</v>
      </c>
      <c r="L157" s="10">
        <v>109</v>
      </c>
      <c r="M157" s="10">
        <v>459</v>
      </c>
      <c r="N157" s="10">
        <v>2</v>
      </c>
      <c r="O157" s="9"/>
      <c r="P157" s="4">
        <v>41256.992604166662</v>
      </c>
      <c r="Q157" s="6" t="s">
        <v>98</v>
      </c>
      <c r="R157" s="7" t="s">
        <v>640</v>
      </c>
      <c r="S157" s="9"/>
      <c r="T157" s="9"/>
      <c r="U157" s="8" t="str">
        <f>HYPERLINK("https://pbs.twimg.com/profile_images/1062527561043914753/4Nb5qQG3.jpg","View")</f>
        <v>View</v>
      </c>
    </row>
    <row r="158" spans="1:21" ht="90">
      <c r="A158" s="4">
        <v>43440.103715277779</v>
      </c>
      <c r="B158" s="5" t="str">
        <f t="shared" ref="B158:B159" si="41">HYPERLINK("https://twitter.com/thaiprnews","@thaiprnews")</f>
        <v>@thaiprnews</v>
      </c>
      <c r="C158" s="6" t="s">
        <v>641</v>
      </c>
      <c r="D158" s="7" t="s">
        <v>642</v>
      </c>
      <c r="E158" s="8" t="str">
        <f>HYPERLINK("https://twitter.com/thaiprnews/status/1070626241563156480","1070626241563156480")</f>
        <v>1070626241563156480</v>
      </c>
      <c r="F158" s="5" t="s">
        <v>643</v>
      </c>
      <c r="G158" s="5" t="s">
        <v>644</v>
      </c>
      <c r="H158" s="9"/>
      <c r="I158" s="10">
        <v>0</v>
      </c>
      <c r="J158" s="10">
        <v>0</v>
      </c>
      <c r="K158" s="5" t="str">
        <f t="shared" ref="K158:K159" si="42">HYPERLINK("http://twitter.com","Twitter Web Client")</f>
        <v>Twitter Web Client</v>
      </c>
      <c r="L158" s="10">
        <v>11</v>
      </c>
      <c r="M158" s="10">
        <v>154</v>
      </c>
      <c r="N158" s="10">
        <v>0</v>
      </c>
      <c r="O158" s="9"/>
      <c r="P158" s="4">
        <v>43343.761365740742</v>
      </c>
      <c r="Q158" s="9"/>
      <c r="R158" s="9"/>
      <c r="S158" s="9"/>
      <c r="T158" s="9"/>
      <c r="U158" s="8" t="str">
        <f t="shared" ref="U158:U159" si="43">HYPERLINK("https://pbs.twimg.com/profile_images/1035698078412496896/vh4j23X_.jpg","View")</f>
        <v>View</v>
      </c>
    </row>
    <row r="159" spans="1:21" ht="112.5">
      <c r="A159" s="4">
        <v>43440.100370370375</v>
      </c>
      <c r="B159" s="5" t="str">
        <f t="shared" si="41"/>
        <v>@thaiprnews</v>
      </c>
      <c r="C159" s="6" t="s">
        <v>641</v>
      </c>
      <c r="D159" s="7" t="s">
        <v>645</v>
      </c>
      <c r="E159" s="8" t="str">
        <f>HYPERLINK("https://twitter.com/thaiprnews/status/1070625025974140928","1070625025974140928")</f>
        <v>1070625025974140928</v>
      </c>
      <c r="F159" s="5" t="s">
        <v>646</v>
      </c>
      <c r="G159" s="5" t="s">
        <v>647</v>
      </c>
      <c r="H159" s="9"/>
      <c r="I159" s="10">
        <v>0</v>
      </c>
      <c r="J159" s="10">
        <v>0</v>
      </c>
      <c r="K159" s="5" t="str">
        <f t="shared" si="42"/>
        <v>Twitter Web Client</v>
      </c>
      <c r="L159" s="10">
        <v>11</v>
      </c>
      <c r="M159" s="10">
        <v>154</v>
      </c>
      <c r="N159" s="10">
        <v>0</v>
      </c>
      <c r="O159" s="9"/>
      <c r="P159" s="4">
        <v>43343.761365740742</v>
      </c>
      <c r="Q159" s="9"/>
      <c r="R159" s="9"/>
      <c r="S159" s="9"/>
      <c r="T159" s="9"/>
      <c r="U159" s="8" t="str">
        <f t="shared" si="43"/>
        <v>View</v>
      </c>
    </row>
    <row r="160" spans="1:21" ht="258.75">
      <c r="A160" s="4">
        <v>43440.100011574075</v>
      </c>
      <c r="B160" s="5" t="str">
        <f>HYPERLINK("https://twitter.com/INangkung","@INangkung")</f>
        <v>@INangkung</v>
      </c>
      <c r="C160" s="12">
        <v>892465</v>
      </c>
      <c r="D160" s="7" t="s">
        <v>648</v>
      </c>
      <c r="E160" s="8" t="str">
        <f>HYPERLINK("https://twitter.com/INangkung/status/1070624897309655040","1070624897309655040")</f>
        <v>1070624897309655040</v>
      </c>
      <c r="F160" s="5" t="s">
        <v>649</v>
      </c>
      <c r="G160" s="5" t="s">
        <v>650</v>
      </c>
      <c r="H160" s="9"/>
      <c r="I160" s="10">
        <v>0</v>
      </c>
      <c r="J160" s="10">
        <v>0</v>
      </c>
      <c r="K160" s="5" t="str">
        <f>HYPERLINK("http://twitter.com/download/iphone","Twitter for iPhone")</f>
        <v>Twitter for iPhone</v>
      </c>
      <c r="L160" s="10">
        <v>142</v>
      </c>
      <c r="M160" s="10">
        <v>76</v>
      </c>
      <c r="N160" s="10">
        <v>1</v>
      </c>
      <c r="O160" s="9"/>
      <c r="P160" s="4">
        <v>40363.041006944448</v>
      </c>
      <c r="Q160" s="6" t="s">
        <v>651</v>
      </c>
      <c r="R160" s="7" t="s">
        <v>652</v>
      </c>
      <c r="S160" s="9"/>
      <c r="T160" s="9"/>
      <c r="U160" s="8" t="str">
        <f>HYPERLINK("https://pbs.twimg.com/profile_images/1014472738331766789/tD8eJMT2.jpg","View")</f>
        <v>View</v>
      </c>
    </row>
    <row r="161" spans="1:21" ht="90">
      <c r="A161" s="4">
        <v>43440.099340277782</v>
      </c>
      <c r="B161" s="5" t="str">
        <f>HYPERLINK("https://twitter.com/thaiprnews","@thaiprnews")</f>
        <v>@thaiprnews</v>
      </c>
      <c r="C161" s="6" t="s">
        <v>641</v>
      </c>
      <c r="D161" s="7" t="s">
        <v>653</v>
      </c>
      <c r="E161" s="8" t="str">
        <f>HYPERLINK("https://twitter.com/thaiprnews/status/1070624655503814656","1070624655503814656")</f>
        <v>1070624655503814656</v>
      </c>
      <c r="F161" s="5" t="s">
        <v>654</v>
      </c>
      <c r="G161" s="5" t="s">
        <v>655</v>
      </c>
      <c r="H161" s="9"/>
      <c r="I161" s="10">
        <v>1</v>
      </c>
      <c r="J161" s="10">
        <v>0</v>
      </c>
      <c r="K161" s="5" t="str">
        <f t="shared" ref="K161:K162" si="44">HYPERLINK("http://twitter.com","Twitter Web Client")</f>
        <v>Twitter Web Client</v>
      </c>
      <c r="L161" s="10">
        <v>11</v>
      </c>
      <c r="M161" s="10">
        <v>154</v>
      </c>
      <c r="N161" s="10">
        <v>0</v>
      </c>
      <c r="O161" s="9"/>
      <c r="P161" s="4">
        <v>43343.761365740742</v>
      </c>
      <c r="Q161" s="9"/>
      <c r="R161" s="9"/>
      <c r="S161" s="9"/>
      <c r="T161" s="9"/>
      <c r="U161" s="8" t="str">
        <f>HYPERLINK("https://pbs.twimg.com/profile_images/1035698078412496896/vh4j23X_.jpg","View")</f>
        <v>View</v>
      </c>
    </row>
    <row r="162" spans="1:21" ht="146.25">
      <c r="A162" s="4">
        <v>43440.097222222219</v>
      </c>
      <c r="B162" s="5" t="str">
        <f>HYPERLINK("https://twitter.com/ARTINFO_SEA","@ARTINFO_SEA")</f>
        <v>@ARTINFO_SEA</v>
      </c>
      <c r="C162" s="6" t="s">
        <v>656</v>
      </c>
      <c r="D162" s="7" t="s">
        <v>497</v>
      </c>
      <c r="E162" s="8" t="str">
        <f>HYPERLINK("https://twitter.com/ARTINFO_SEA/status/1070623888671817728","1070623888671817728")</f>
        <v>1070623888671817728</v>
      </c>
      <c r="F162" s="5" t="s">
        <v>498</v>
      </c>
      <c r="G162" s="5" t="s">
        <v>657</v>
      </c>
      <c r="H162" s="9"/>
      <c r="I162" s="10">
        <v>0</v>
      </c>
      <c r="J162" s="10">
        <v>0</v>
      </c>
      <c r="K162" s="5" t="str">
        <f t="shared" si="44"/>
        <v>Twitter Web Client</v>
      </c>
      <c r="L162" s="10">
        <v>3688</v>
      </c>
      <c r="M162" s="10">
        <v>182</v>
      </c>
      <c r="N162" s="10">
        <v>52</v>
      </c>
      <c r="O162" s="9"/>
      <c r="P162" s="4">
        <v>41222.474340277782</v>
      </c>
      <c r="Q162" s="6" t="s">
        <v>658</v>
      </c>
      <c r="R162" s="7" t="s">
        <v>659</v>
      </c>
      <c r="S162" s="5" t="s">
        <v>660</v>
      </c>
      <c r="T162" s="9"/>
      <c r="U162" s="8" t="str">
        <f>HYPERLINK("https://pbs.twimg.com/profile_images/2828403899/f2e7c523a01b57175411e618bd1fa493.jpeg","View")</f>
        <v>View</v>
      </c>
    </row>
    <row r="163" spans="1:21" ht="146.25">
      <c r="A163" s="4">
        <v>43440.082361111112</v>
      </c>
      <c r="B163" s="5" t="str">
        <f>HYPERLINK("https://twitter.com/Siam_Boyz_1988","@Siam_Boyz_1988")</f>
        <v>@Siam_Boyz_1988</v>
      </c>
      <c r="C163" s="6" t="s">
        <v>661</v>
      </c>
      <c r="D163" s="7" t="s">
        <v>662</v>
      </c>
      <c r="E163" s="8" t="str">
        <f>HYPERLINK("https://twitter.com/Siam_Boyz_1988/status/1070618502975946752","1070618502975946752")</f>
        <v>1070618502975946752</v>
      </c>
      <c r="F163" s="5" t="s">
        <v>663</v>
      </c>
      <c r="G163" s="9"/>
      <c r="H163" s="5" t="str">
        <f>HYPERLINK("https://ctrlq.org/maps/address/#13.72703909,100.50997928","Map")</f>
        <v>Map</v>
      </c>
      <c r="I163" s="10">
        <v>0</v>
      </c>
      <c r="J163" s="10">
        <v>0</v>
      </c>
      <c r="K163" s="5" t="str">
        <f>HYPERLINK("http://instagram.com","Instagram")</f>
        <v>Instagram</v>
      </c>
      <c r="L163" s="10">
        <v>610</v>
      </c>
      <c r="M163" s="10">
        <v>1781</v>
      </c>
      <c r="N163" s="10">
        <v>27</v>
      </c>
      <c r="O163" s="9"/>
      <c r="P163" s="4">
        <v>40081.035532407404</v>
      </c>
      <c r="Q163" s="6" t="s">
        <v>664</v>
      </c>
      <c r="R163" s="7" t="s">
        <v>665</v>
      </c>
      <c r="S163" s="5" t="s">
        <v>666</v>
      </c>
      <c r="T163" s="9"/>
      <c r="U163" s="8" t="str">
        <f>HYPERLINK("https://pbs.twimg.com/profile_images/860554438993362944/3O-3NLAi.jpg","View")</f>
        <v>View</v>
      </c>
    </row>
    <row r="164" spans="1:21" ht="146.25">
      <c r="A164" s="4">
        <v>43440.050567129627</v>
      </c>
      <c r="B164" s="5" t="str">
        <f>HYPERLINK("https://twitter.com/ARTINFO_Aus","@ARTINFO_Aus")</f>
        <v>@ARTINFO_Aus</v>
      </c>
      <c r="C164" s="6" t="s">
        <v>667</v>
      </c>
      <c r="D164" s="7" t="s">
        <v>497</v>
      </c>
      <c r="E164" s="8" t="str">
        <f>HYPERLINK("https://twitter.com/ARTINFO_Aus/status/1070606980597800962","1070606980597800962")</f>
        <v>1070606980597800962</v>
      </c>
      <c r="F164" s="5" t="s">
        <v>498</v>
      </c>
      <c r="G164" s="5" t="s">
        <v>668</v>
      </c>
      <c r="H164" s="9"/>
      <c r="I164" s="10">
        <v>0</v>
      </c>
      <c r="J164" s="10">
        <v>0</v>
      </c>
      <c r="K164" s="5" t="str">
        <f t="shared" ref="K164:K165" si="45">HYPERLINK("http://twitter.com","Twitter Web Client")</f>
        <v>Twitter Web Client</v>
      </c>
      <c r="L164" s="10">
        <v>3178</v>
      </c>
      <c r="M164" s="10">
        <v>1996</v>
      </c>
      <c r="N164" s="10">
        <v>88</v>
      </c>
      <c r="O164" s="9"/>
      <c r="P164" s="4">
        <v>41060.542175925926</v>
      </c>
      <c r="Q164" s="9"/>
      <c r="R164" s="7" t="s">
        <v>669</v>
      </c>
      <c r="S164" s="5" t="s">
        <v>670</v>
      </c>
      <c r="T164" s="9"/>
      <c r="U164" s="8" t="str">
        <f>HYPERLINK("https://pbs.twimg.com/profile_images/2508466753/ac8p4la7wfc2oqwgu2yh.png","View")</f>
        <v>View</v>
      </c>
    </row>
    <row r="165" spans="1:21" ht="157.5">
      <c r="A165" s="4">
        <v>43440.009942129633</v>
      </c>
      <c r="B165" s="5" t="str">
        <f>HYPERLINK("https://twitter.com/TeddyKung","@TeddyKung")</f>
        <v>@TeddyKung</v>
      </c>
      <c r="C165" s="6" t="s">
        <v>671</v>
      </c>
      <c r="D165" s="7" t="s">
        <v>672</v>
      </c>
      <c r="E165" s="8" t="str">
        <f>HYPERLINK("https://twitter.com/TeddyKung/status/1070592258381012992","1070592258381012992")</f>
        <v>1070592258381012992</v>
      </c>
      <c r="F165" s="9"/>
      <c r="G165" s="9"/>
      <c r="H165" s="9"/>
      <c r="I165" s="10">
        <v>3</v>
      </c>
      <c r="J165" s="10">
        <v>2</v>
      </c>
      <c r="K165" s="5" t="str">
        <f t="shared" si="45"/>
        <v>Twitter Web Client</v>
      </c>
      <c r="L165" s="10">
        <v>2418</v>
      </c>
      <c r="M165" s="10">
        <v>641</v>
      </c>
      <c r="N165" s="10">
        <v>26</v>
      </c>
      <c r="O165" s="9"/>
      <c r="P165" s="4">
        <v>40087.161006944443</v>
      </c>
      <c r="Q165" s="6" t="s">
        <v>673</v>
      </c>
      <c r="R165" s="7" t="s">
        <v>674</v>
      </c>
      <c r="S165" s="9"/>
      <c r="T165" s="9"/>
      <c r="U165" s="8" t="str">
        <f>HYPERLINK("https://pbs.twimg.com/profile_images/1045620317173907457/l7xohw6w.jpg","View")</f>
        <v>View</v>
      </c>
    </row>
    <row r="166" spans="1:21" ht="123.75">
      <c r="A166" s="4">
        <v>43439.960335648153</v>
      </c>
      <c r="B166" s="5" t="str">
        <f>HYPERLINK("https://twitter.com/squidmanexe","@squidmanexe")</f>
        <v>@squidmanexe</v>
      </c>
      <c r="C166" s="6" t="s">
        <v>547</v>
      </c>
      <c r="D166" s="7" t="s">
        <v>675</v>
      </c>
      <c r="E166" s="8" t="str">
        <f>HYPERLINK("https://twitter.com/squidmanexe/status/1070574280558047232","1070574280558047232")</f>
        <v>1070574280558047232</v>
      </c>
      <c r="F166" s="9"/>
      <c r="G166" s="5" t="s">
        <v>676</v>
      </c>
      <c r="H166" s="9"/>
      <c r="I166" s="10">
        <v>0</v>
      </c>
      <c r="J166" s="10">
        <v>1</v>
      </c>
      <c r="K166" s="5" t="str">
        <f>HYPERLINK("http://twitter.com/download/android","Twitter for Android")</f>
        <v>Twitter for Android</v>
      </c>
      <c r="L166" s="10">
        <v>821</v>
      </c>
      <c r="M166" s="10">
        <v>401</v>
      </c>
      <c r="N166" s="10">
        <v>4</v>
      </c>
      <c r="O166" s="9"/>
      <c r="P166" s="4">
        <v>40033.491759259261</v>
      </c>
      <c r="Q166" s="6" t="s">
        <v>550</v>
      </c>
      <c r="R166" s="7" t="s">
        <v>551</v>
      </c>
      <c r="S166" s="5" t="s">
        <v>552</v>
      </c>
      <c r="T166" s="9"/>
      <c r="U166" s="8" t="str">
        <f>HYPERLINK("https://pbs.twimg.com/profile_images/1070010198599692288/Ys6uoI0j.jpg","View")</f>
        <v>View</v>
      </c>
    </row>
    <row r="167" spans="1:21" ht="191.25">
      <c r="A167" s="4">
        <v>43439.952696759261</v>
      </c>
      <c r="B167" s="5" t="str">
        <f>HYPERLINK("https://twitter.com/ETKT","@ETKT")</f>
        <v>@ETKT</v>
      </c>
      <c r="C167" s="6" t="s">
        <v>677</v>
      </c>
      <c r="D167" s="7" t="s">
        <v>678</v>
      </c>
      <c r="E167" s="8" t="str">
        <f>HYPERLINK("https://twitter.com/ETKT/status/1070571514058072064","1070571514058072064")</f>
        <v>1070571514058072064</v>
      </c>
      <c r="F167" s="9"/>
      <c r="G167" s="5" t="s">
        <v>679</v>
      </c>
      <c r="H167" s="9"/>
      <c r="I167" s="10">
        <v>0</v>
      </c>
      <c r="J167" s="10">
        <v>8</v>
      </c>
      <c r="K167" s="5" t="str">
        <f>HYPERLINK("http://twitter.com/download/iphone","Twitter for iPhone")</f>
        <v>Twitter for iPhone</v>
      </c>
      <c r="L167" s="10">
        <v>5051</v>
      </c>
      <c r="M167" s="10">
        <v>4709</v>
      </c>
      <c r="N167" s="10">
        <v>90</v>
      </c>
      <c r="O167" s="9"/>
      <c r="P167" s="4">
        <v>39957.289803240739</v>
      </c>
      <c r="Q167" s="6" t="s">
        <v>680</v>
      </c>
      <c r="R167" s="7" t="s">
        <v>681</v>
      </c>
      <c r="S167" s="5" t="s">
        <v>682</v>
      </c>
      <c r="T167" s="9"/>
      <c r="U167" s="8" t="str">
        <f>HYPERLINK("https://pbs.twimg.com/profile_images/1068595091298643968/LEbnD9Cy.jpg","View")</f>
        <v>View</v>
      </c>
    </row>
    <row r="168" spans="1:21" ht="56.25">
      <c r="A168" s="4">
        <v>43439.947013888886</v>
      </c>
      <c r="B168" s="5" t="str">
        <f>HYPERLINK("https://twitter.com/squidmanexe","@squidmanexe")</f>
        <v>@squidmanexe</v>
      </c>
      <c r="C168" s="6" t="s">
        <v>547</v>
      </c>
      <c r="D168" s="7" t="s">
        <v>683</v>
      </c>
      <c r="E168" s="8" t="str">
        <f>HYPERLINK("https://twitter.com/squidmanexe/status/1070569454885470208","1070569454885470208")</f>
        <v>1070569454885470208</v>
      </c>
      <c r="F168" s="9"/>
      <c r="G168" s="5" t="s">
        <v>684</v>
      </c>
      <c r="H168" s="9"/>
      <c r="I168" s="10">
        <v>0</v>
      </c>
      <c r="J168" s="10">
        <v>0</v>
      </c>
      <c r="K168" s="5" t="str">
        <f>HYPERLINK("http://twitter.com/download/android","Twitter for Android")</f>
        <v>Twitter for Android</v>
      </c>
      <c r="L168" s="10">
        <v>821</v>
      </c>
      <c r="M168" s="10">
        <v>401</v>
      </c>
      <c r="N168" s="10">
        <v>4</v>
      </c>
      <c r="O168" s="9"/>
      <c r="P168" s="4">
        <v>40033.491759259261</v>
      </c>
      <c r="Q168" s="6" t="s">
        <v>550</v>
      </c>
      <c r="R168" s="7" t="s">
        <v>551</v>
      </c>
      <c r="S168" s="5" t="s">
        <v>552</v>
      </c>
      <c r="T168" s="9"/>
      <c r="U168" s="8" t="str">
        <f>HYPERLINK("https://pbs.twimg.com/profile_images/1070010198599692288/Ys6uoI0j.jpg","View")</f>
        <v>View</v>
      </c>
    </row>
    <row r="169" spans="1:21" ht="236.25">
      <c r="A169" s="4">
        <v>43439.935370370367</v>
      </c>
      <c r="B169" s="5" t="str">
        <f>HYPERLINK("https://twitter.com/kaikong35789785","@kaikong35789785")</f>
        <v>@kaikong35789785</v>
      </c>
      <c r="C169" s="6" t="s">
        <v>685</v>
      </c>
      <c r="D169" s="7" t="s">
        <v>686</v>
      </c>
      <c r="E169" s="8" t="str">
        <f>HYPERLINK("https://twitter.com/kaikong35789785/status/1070565234136375298","1070565234136375298")</f>
        <v>1070565234136375298</v>
      </c>
      <c r="F169" s="9"/>
      <c r="G169" s="5" t="s">
        <v>687</v>
      </c>
      <c r="H169" s="9"/>
      <c r="I169" s="10">
        <v>0</v>
      </c>
      <c r="J169" s="10">
        <v>0</v>
      </c>
      <c r="K169" s="5" t="str">
        <f t="shared" ref="K169:K172" si="46">HYPERLINK("http://twitter.com/download/iphone","Twitter for iPhone")</f>
        <v>Twitter for iPhone</v>
      </c>
      <c r="L169" s="10">
        <v>1</v>
      </c>
      <c r="M169" s="10">
        <v>13</v>
      </c>
      <c r="N169" s="10">
        <v>0</v>
      </c>
      <c r="O169" s="9"/>
      <c r="P169" s="4">
        <v>43439.054918981477</v>
      </c>
      <c r="Q169" s="6" t="s">
        <v>262</v>
      </c>
      <c r="R169" s="7" t="s">
        <v>688</v>
      </c>
      <c r="S169" s="9"/>
      <c r="T169" s="9"/>
      <c r="U169" s="8" t="str">
        <f>HYPERLINK("https://pbs.twimg.com/profile_images/1070246569948065792/ZxTW84pf.jpg","View")</f>
        <v>View</v>
      </c>
    </row>
    <row r="170" spans="1:21" ht="56.25">
      <c r="A170" s="4">
        <v>43439.906701388885</v>
      </c>
      <c r="B170" s="5" t="str">
        <f>HYPERLINK("https://twitter.com/chaptuan98","@chaptuan98")</f>
        <v>@chaptuan98</v>
      </c>
      <c r="C170" s="6" t="s">
        <v>689</v>
      </c>
      <c r="D170" s="7" t="s">
        <v>690</v>
      </c>
      <c r="E170" s="8" t="str">
        <f>HYPERLINK("https://twitter.com/chaptuan98/status/1070554843775819777","1070554843775819777")</f>
        <v>1070554843775819777</v>
      </c>
      <c r="F170" s="9"/>
      <c r="G170" s="5" t="s">
        <v>691</v>
      </c>
      <c r="H170" s="9"/>
      <c r="I170" s="10">
        <v>3</v>
      </c>
      <c r="J170" s="10">
        <v>7</v>
      </c>
      <c r="K170" s="5" t="str">
        <f t="shared" si="46"/>
        <v>Twitter for iPhone</v>
      </c>
      <c r="L170" s="10">
        <v>66</v>
      </c>
      <c r="M170" s="10">
        <v>103</v>
      </c>
      <c r="N170" s="10">
        <v>0</v>
      </c>
      <c r="O170" s="9"/>
      <c r="P170" s="4">
        <v>40996.023564814815</v>
      </c>
      <c r="Q170" s="6" t="s">
        <v>692</v>
      </c>
      <c r="R170" s="7" t="s">
        <v>693</v>
      </c>
      <c r="S170" s="9"/>
      <c r="T170" s="9"/>
      <c r="U170" s="8" t="str">
        <f>HYPERLINK("https://pbs.twimg.com/profile_images/1071328872665206789/L7cx8KYm.jpg","View")</f>
        <v>View</v>
      </c>
    </row>
    <row r="171" spans="1:21" ht="180">
      <c r="A171" s="4">
        <v>43439.876574074078</v>
      </c>
      <c r="B171" s="5" t="str">
        <f>HYPERLINK("https://twitter.com/BESTvvFamily","@BESTvvFamily")</f>
        <v>@BESTvvFamily</v>
      </c>
      <c r="C171" s="6" t="s">
        <v>259</v>
      </c>
      <c r="D171" s="7" t="s">
        <v>694</v>
      </c>
      <c r="E171" s="8" t="str">
        <f>HYPERLINK("https://twitter.com/BESTvvFamily/status/1070543926052892674","1070543926052892674")</f>
        <v>1070543926052892674</v>
      </c>
      <c r="F171" s="9"/>
      <c r="G171" s="5" t="s">
        <v>695</v>
      </c>
      <c r="H171" s="9"/>
      <c r="I171" s="10">
        <v>57</v>
      </c>
      <c r="J171" s="10">
        <v>111</v>
      </c>
      <c r="K171" s="5" t="str">
        <f t="shared" si="46"/>
        <v>Twitter for iPhone</v>
      </c>
      <c r="L171" s="10">
        <v>2059</v>
      </c>
      <c r="M171" s="10">
        <v>19</v>
      </c>
      <c r="N171" s="10">
        <v>3</v>
      </c>
      <c r="O171" s="9"/>
      <c r="P171" s="4">
        <v>43097.53025462963</v>
      </c>
      <c r="Q171" s="6" t="s">
        <v>262</v>
      </c>
      <c r="R171" s="7" t="s">
        <v>263</v>
      </c>
      <c r="S171" s="9"/>
      <c r="T171" s="9"/>
      <c r="U171" s="8" t="str">
        <f>HYPERLINK("https://pbs.twimg.com/profile_images/1006835694264770561/XsUGvui8.jpg","View")</f>
        <v>View</v>
      </c>
    </row>
    <row r="172" spans="1:21" ht="67.5">
      <c r="A172" s="4">
        <v>43439.857071759259</v>
      </c>
      <c r="B172" s="5" t="str">
        <f>HYPERLINK("https://twitter.com/TataeIstheBest","@TataeIstheBest")</f>
        <v>@TataeIstheBest</v>
      </c>
      <c r="C172" s="6" t="s">
        <v>696</v>
      </c>
      <c r="D172" s="7" t="s">
        <v>697</v>
      </c>
      <c r="E172" s="8" t="str">
        <f>HYPERLINK("https://twitter.com/TataeIstheBest/status/1070536857388122112","1070536857388122112")</f>
        <v>1070536857388122112</v>
      </c>
      <c r="F172" s="9"/>
      <c r="G172" s="5" t="s">
        <v>698</v>
      </c>
      <c r="H172" s="9"/>
      <c r="I172" s="10">
        <v>7</v>
      </c>
      <c r="J172" s="10">
        <v>5</v>
      </c>
      <c r="K172" s="5" t="str">
        <f t="shared" si="46"/>
        <v>Twitter for iPhone</v>
      </c>
      <c r="L172" s="10">
        <v>3073</v>
      </c>
      <c r="M172" s="10">
        <v>24</v>
      </c>
      <c r="N172" s="10">
        <v>7</v>
      </c>
      <c r="O172" s="9"/>
      <c r="P172" s="4">
        <v>41242.279548611114</v>
      </c>
      <c r="Q172" s="9"/>
      <c r="R172" s="7" t="s">
        <v>699</v>
      </c>
      <c r="S172" s="9"/>
      <c r="T172" s="9"/>
      <c r="U172" s="8" t="str">
        <f>HYPERLINK("https://pbs.twimg.com/profile_images/1060942360689790977/BI7e8Iek.jpg","View")</f>
        <v>View</v>
      </c>
    </row>
    <row r="173" spans="1:21" ht="146.25">
      <c r="A173" s="4">
        <v>43439.85319444444</v>
      </c>
      <c r="B173" s="5" t="str">
        <f>HYPERLINK("https://twitter.com/Never_Age","@Never_Age")</f>
        <v>@Never_Age</v>
      </c>
      <c r="C173" s="6" t="s">
        <v>700</v>
      </c>
      <c r="D173" s="7" t="s">
        <v>701</v>
      </c>
      <c r="E173" s="8" t="str">
        <f>HYPERLINK("https://twitter.com/Never_Age/status/1070535452124372992","1070535452124372992")</f>
        <v>1070535452124372992</v>
      </c>
      <c r="F173" s="5" t="s">
        <v>702</v>
      </c>
      <c r="G173" s="5" t="s">
        <v>703</v>
      </c>
      <c r="H173" s="9"/>
      <c r="I173" s="10">
        <v>0</v>
      </c>
      <c r="J173" s="10">
        <v>3</v>
      </c>
      <c r="K173" s="5" t="str">
        <f>HYPERLINK("http://twitter.com","Twitter Web Client")</f>
        <v>Twitter Web Client</v>
      </c>
      <c r="L173" s="10">
        <v>219</v>
      </c>
      <c r="M173" s="10">
        <v>25</v>
      </c>
      <c r="N173" s="10">
        <v>1</v>
      </c>
      <c r="O173" s="9"/>
      <c r="P173" s="4">
        <v>41115.990405092591</v>
      </c>
      <c r="Q173" s="9"/>
      <c r="R173" s="7" t="s">
        <v>704</v>
      </c>
      <c r="S173" s="5" t="s">
        <v>705</v>
      </c>
      <c r="T173" s="9"/>
      <c r="U173" s="8" t="str">
        <f>HYPERLINK("https://pbs.twimg.com/profile_images/3023046614/c7fd3d202badcede61418de22bb3cd76.jpeg","View")</f>
        <v>View</v>
      </c>
    </row>
    <row r="174" spans="1:21" ht="45">
      <c r="A174" s="4">
        <v>43439.847638888888</v>
      </c>
      <c r="B174" s="5" t="str">
        <f>HYPERLINK("https://twitter.com/archpop","@archpop")</f>
        <v>@archpop</v>
      </c>
      <c r="C174" s="6" t="s">
        <v>706</v>
      </c>
      <c r="D174" s="7" t="s">
        <v>707</v>
      </c>
      <c r="E174" s="8" t="str">
        <f>HYPERLINK("https://twitter.com/archpop/status/1070533439709945856","1070533439709945856")</f>
        <v>1070533439709945856</v>
      </c>
      <c r="F174" s="5" t="s">
        <v>708</v>
      </c>
      <c r="G174" s="9"/>
      <c r="H174" s="5" t="str">
        <f>HYPERLINK("https://ctrlq.org/maps/address/#13.72698277,100.5111587","Map")</f>
        <v>Map</v>
      </c>
      <c r="I174" s="10">
        <v>0</v>
      </c>
      <c r="J174" s="10">
        <v>0</v>
      </c>
      <c r="K174" s="5" t="str">
        <f>HYPERLINK("http://instagram.com","Instagram")</f>
        <v>Instagram</v>
      </c>
      <c r="L174" s="10">
        <v>128</v>
      </c>
      <c r="M174" s="10">
        <v>513</v>
      </c>
      <c r="N174" s="10">
        <v>3</v>
      </c>
      <c r="O174" s="9"/>
      <c r="P174" s="4">
        <v>39882.26834490741</v>
      </c>
      <c r="Q174" s="6" t="s">
        <v>41</v>
      </c>
      <c r="R174" s="7" t="s">
        <v>709</v>
      </c>
      <c r="S174" s="9"/>
      <c r="T174" s="9"/>
      <c r="U174" s="8" t="str">
        <f>HYPERLINK("https://pbs.twimg.com/profile_images/982259061075853312/h3hgOtk8.jpg","View")</f>
        <v>View</v>
      </c>
    </row>
    <row r="175" spans="1:21" ht="213.75">
      <c r="A175" s="4">
        <v>43439.834548611107</v>
      </c>
      <c r="B175" s="5" t="str">
        <f>HYPERLINK("https://twitter.com/FlowerZoo","@FlowerZoo")</f>
        <v>@FlowerZoo</v>
      </c>
      <c r="C175" s="6" t="s">
        <v>264</v>
      </c>
      <c r="D175" s="7" t="s">
        <v>710</v>
      </c>
      <c r="E175" s="8" t="str">
        <f>HYPERLINK("https://twitter.com/FlowerZoo/status/1070528697684217857","1070528697684217857")</f>
        <v>1070528697684217857</v>
      </c>
      <c r="F175" s="9"/>
      <c r="G175" s="5" t="s">
        <v>711</v>
      </c>
      <c r="H175" s="9"/>
      <c r="I175" s="10">
        <v>1</v>
      </c>
      <c r="J175" s="10">
        <v>2</v>
      </c>
      <c r="K175" s="5" t="str">
        <f>HYPERLINK("http://twitter.com/download/android","Twitter for Android")</f>
        <v>Twitter for Android</v>
      </c>
      <c r="L175" s="10">
        <v>62</v>
      </c>
      <c r="M175" s="10">
        <v>41</v>
      </c>
      <c r="N175" s="10">
        <v>0</v>
      </c>
      <c r="O175" s="9"/>
      <c r="P175" s="4">
        <v>40422.464803240742</v>
      </c>
      <c r="Q175" s="6" t="s">
        <v>267</v>
      </c>
      <c r="R175" s="7" t="s">
        <v>268</v>
      </c>
      <c r="S175" s="5" t="s">
        <v>269</v>
      </c>
      <c r="T175" s="9"/>
      <c r="U175" s="8" t="str">
        <f>HYPERLINK("https://pbs.twimg.com/profile_images/1036527543313031168/v3-xcvd8.jpg","View")</f>
        <v>View</v>
      </c>
    </row>
    <row r="176" spans="1:21" ht="112.5">
      <c r="A176" s="4">
        <v>43439.828275462962</v>
      </c>
      <c r="B176" s="5" t="str">
        <f>HYPERLINK("https://twitter.com/MyLifeMyTravel1","@MyLifeMyTravel1")</f>
        <v>@MyLifeMyTravel1</v>
      </c>
      <c r="C176" s="6" t="s">
        <v>712</v>
      </c>
      <c r="D176" s="7" t="s">
        <v>713</v>
      </c>
      <c r="E176" s="8" t="str">
        <f>HYPERLINK("https://twitter.com/MyLifeMyTravel1/status/1070526421691359232","1070526421691359232")</f>
        <v>1070526421691359232</v>
      </c>
      <c r="F176" s="9"/>
      <c r="G176" s="5" t="s">
        <v>714</v>
      </c>
      <c r="H176" s="9"/>
      <c r="I176" s="10">
        <v>38</v>
      </c>
      <c r="J176" s="10">
        <v>6</v>
      </c>
      <c r="K176" s="5" t="str">
        <f>HYPERLINK("http://twitter.com","Twitter Web Client")</f>
        <v>Twitter Web Client</v>
      </c>
      <c r="L176" s="10">
        <v>112</v>
      </c>
      <c r="M176" s="10">
        <v>8</v>
      </c>
      <c r="N176" s="10">
        <v>0</v>
      </c>
      <c r="O176" s="9"/>
      <c r="P176" s="4">
        <v>43313.056944444441</v>
      </c>
      <c r="Q176" s="9"/>
      <c r="R176" s="7" t="s">
        <v>715</v>
      </c>
      <c r="S176" s="9"/>
      <c r="T176" s="9"/>
      <c r="U176" s="8" t="str">
        <f>HYPERLINK("https://pbs.twimg.com/profile_images/1024571025810325505/Y6OjiXHe.jpg","View")</f>
        <v>View</v>
      </c>
    </row>
    <row r="177" spans="1:21" ht="101.25">
      <c r="A177" s="4">
        <v>43439.804456018523</v>
      </c>
      <c r="B177" s="5" t="str">
        <f>HYPERLINK("https://twitter.com/chonrapat1","@chonrapat1")</f>
        <v>@chonrapat1</v>
      </c>
      <c r="C177" s="6" t="s">
        <v>716</v>
      </c>
      <c r="D177" s="7" t="s">
        <v>717</v>
      </c>
      <c r="E177" s="8" t="str">
        <f>HYPERLINK("https://twitter.com/chonrapat1/status/1070517793244635136","1070517793244635136")</f>
        <v>1070517793244635136</v>
      </c>
      <c r="F177" s="9"/>
      <c r="G177" s="5" t="s">
        <v>718</v>
      </c>
      <c r="H177" s="9"/>
      <c r="I177" s="10">
        <v>0</v>
      </c>
      <c r="J177" s="10">
        <v>0</v>
      </c>
      <c r="K177" s="5" t="str">
        <f>HYPERLINK("http://twitter.com/download/iphone","Twitter for iPhone")</f>
        <v>Twitter for iPhone</v>
      </c>
      <c r="L177" s="10">
        <v>10</v>
      </c>
      <c r="M177" s="10">
        <v>200</v>
      </c>
      <c r="N177" s="10">
        <v>0</v>
      </c>
      <c r="O177" s="9"/>
      <c r="P177" s="4">
        <v>41481.810173611113</v>
      </c>
      <c r="Q177" s="9"/>
      <c r="R177" s="9"/>
      <c r="S177" s="9"/>
      <c r="T177" s="9"/>
      <c r="U177" s="8" t="str">
        <f>HYPERLINK("https://pbs.twimg.com/profile_images/634030857158680577/XAFbEY20.jpg","View")</f>
        <v>View</v>
      </c>
    </row>
    <row r="178" spans="1:21" ht="101.25">
      <c r="A178" s="4">
        <v>43439.797361111108</v>
      </c>
      <c r="B178" s="5" t="str">
        <f>HYPERLINK("https://twitter.com/9huaweiii","@9huaweiii")</f>
        <v>@9huaweiii</v>
      </c>
      <c r="C178" s="6" t="s">
        <v>719</v>
      </c>
      <c r="D178" s="7" t="s">
        <v>720</v>
      </c>
      <c r="E178" s="8" t="str">
        <f>HYPERLINK("https://twitter.com/9huaweiii/status/1070515222731837440","1070515222731837440")</f>
        <v>1070515222731837440</v>
      </c>
      <c r="F178" s="9"/>
      <c r="G178" s="5" t="s">
        <v>721</v>
      </c>
      <c r="H178" s="9"/>
      <c r="I178" s="10">
        <v>6</v>
      </c>
      <c r="J178" s="10">
        <v>7</v>
      </c>
      <c r="K178" s="5" t="str">
        <f>HYPERLINK("http://twitter.com/download/android","Twitter for Android")</f>
        <v>Twitter for Android</v>
      </c>
      <c r="L178" s="10">
        <v>114</v>
      </c>
      <c r="M178" s="10">
        <v>19</v>
      </c>
      <c r="N178" s="10">
        <v>0</v>
      </c>
      <c r="O178" s="9"/>
      <c r="P178" s="4">
        <v>43250.501666666663</v>
      </c>
      <c r="Q178" s="6" t="s">
        <v>722</v>
      </c>
      <c r="R178" s="7" t="s">
        <v>723</v>
      </c>
      <c r="S178" s="5" t="s">
        <v>724</v>
      </c>
      <c r="T178" s="9"/>
      <c r="U178" s="8" t="str">
        <f>HYPERLINK("https://pbs.twimg.com/profile_images/1001907318190063617/oR-wFiOF.jpg","View")</f>
        <v>View</v>
      </c>
    </row>
    <row r="179" spans="1:21" ht="191.25">
      <c r="A179" s="4">
        <v>43439.779120370367</v>
      </c>
      <c r="B179" s="5" t="str">
        <f>HYPERLINK("https://twitter.com/jokermaster619","@jokermaster619")</f>
        <v>@jokermaster619</v>
      </c>
      <c r="C179" s="6" t="s">
        <v>725</v>
      </c>
      <c r="D179" s="7" t="s">
        <v>726</v>
      </c>
      <c r="E179" s="8" t="str">
        <f>HYPERLINK("https://twitter.com/jokermaster619/status/1070508609291702272","1070508609291702272")</f>
        <v>1070508609291702272</v>
      </c>
      <c r="F179" s="5" t="s">
        <v>727</v>
      </c>
      <c r="G179" s="5" t="s">
        <v>728</v>
      </c>
      <c r="H179" s="9"/>
      <c r="I179" s="10">
        <v>1</v>
      </c>
      <c r="J179" s="10">
        <v>1</v>
      </c>
      <c r="K179" s="5" t="str">
        <f>HYPERLINK("http://twitter.com","Twitter Web Client")</f>
        <v>Twitter Web Client</v>
      </c>
      <c r="L179" s="10">
        <v>3179</v>
      </c>
      <c r="M179" s="10">
        <v>1100</v>
      </c>
      <c r="N179" s="10">
        <v>60</v>
      </c>
      <c r="O179" s="9"/>
      <c r="P179" s="4">
        <v>40458.346516203703</v>
      </c>
      <c r="Q179" s="6" t="s">
        <v>729</v>
      </c>
      <c r="R179" s="7" t="s">
        <v>730</v>
      </c>
      <c r="S179" s="5" t="s">
        <v>731</v>
      </c>
      <c r="T179" s="9"/>
      <c r="U179" s="8" t="str">
        <f>HYPERLINK("https://pbs.twimg.com/profile_images/1069212510379630593/FGIiqqbt.jpg","View")</f>
        <v>View</v>
      </c>
    </row>
    <row r="180" spans="1:21" ht="33.75">
      <c r="A180" s="4">
        <v>43439.730057870373</v>
      </c>
      <c r="B180" s="5" t="str">
        <f>HYPERLINK("https://twitter.com/CHAYANA92160440","@CHAYANA92160440")</f>
        <v>@CHAYANA92160440</v>
      </c>
      <c r="C180" s="6" t="s">
        <v>732</v>
      </c>
      <c r="D180" s="7" t="s">
        <v>733</v>
      </c>
      <c r="E180" s="8" t="str">
        <f>HYPERLINK("https://twitter.com/CHAYANA92160440/status/1070490830933086208","1070490830933086208")</f>
        <v>1070490830933086208</v>
      </c>
      <c r="F180" s="9"/>
      <c r="G180" s="5" t="s">
        <v>734</v>
      </c>
      <c r="H180" s="9"/>
      <c r="I180" s="10">
        <v>0</v>
      </c>
      <c r="J180" s="10">
        <v>1</v>
      </c>
      <c r="K180" s="5" t="str">
        <f t="shared" ref="K180:K181" si="47">HYPERLINK("http://twitter.com/download/android","Twitter for Android")</f>
        <v>Twitter for Android</v>
      </c>
      <c r="L180" s="10">
        <v>0</v>
      </c>
      <c r="M180" s="10">
        <v>16</v>
      </c>
      <c r="N180" s="10">
        <v>0</v>
      </c>
      <c r="O180" s="9"/>
      <c r="P180" s="4">
        <v>43395.076215277775</v>
      </c>
      <c r="Q180" s="9"/>
      <c r="R180" s="7" t="s">
        <v>735</v>
      </c>
      <c r="S180" s="9"/>
      <c r="T180" s="9"/>
      <c r="U180" s="8" t="str">
        <f>HYPERLINK("https://pbs.twimg.com/profile_images/1054298318296076288/b9OknOe1.jpg","View")</f>
        <v>View</v>
      </c>
    </row>
    <row r="181" spans="1:21" ht="146.25">
      <c r="A181" s="4">
        <v>43439.687314814815</v>
      </c>
      <c r="B181" s="5" t="str">
        <f>HYPERLINK("https://twitter.com/kangsom_pantip","@kangsom_pantip")</f>
        <v>@kangsom_pantip</v>
      </c>
      <c r="C181" s="6" t="s">
        <v>736</v>
      </c>
      <c r="D181" s="7" t="s">
        <v>737</v>
      </c>
      <c r="E181" s="8" t="str">
        <f>HYPERLINK("https://twitter.com/kangsom_pantip/status/1070475339682344960","1070475339682344960")</f>
        <v>1070475339682344960</v>
      </c>
      <c r="F181" s="9"/>
      <c r="G181" s="9"/>
      <c r="H181" s="9"/>
      <c r="I181" s="10">
        <v>1</v>
      </c>
      <c r="J181" s="10">
        <v>6</v>
      </c>
      <c r="K181" s="5" t="str">
        <f t="shared" si="47"/>
        <v>Twitter for Android</v>
      </c>
      <c r="L181" s="10">
        <v>7344</v>
      </c>
      <c r="M181" s="10">
        <v>86</v>
      </c>
      <c r="N181" s="10">
        <v>31</v>
      </c>
      <c r="O181" s="9"/>
      <c r="P181" s="4">
        <v>41032.008634259255</v>
      </c>
      <c r="Q181" s="9"/>
      <c r="R181" s="7" t="s">
        <v>738</v>
      </c>
      <c r="S181" s="5" t="s">
        <v>739</v>
      </c>
      <c r="T181" s="9"/>
      <c r="U181" s="8" t="str">
        <f>HYPERLINK("https://pbs.twimg.com/profile_images/924814695273394176/QGJX2_ms.jpg","View")</f>
        <v>View</v>
      </c>
    </row>
    <row r="182" spans="1:21" ht="135">
      <c r="A182" s="4">
        <v>43439.640590277777</v>
      </c>
      <c r="B182" s="5" t="str">
        <f>HYPERLINK("https://twitter.com/songsong4u","@songsong4u")</f>
        <v>@songsong4u</v>
      </c>
      <c r="C182" s="6" t="s">
        <v>740</v>
      </c>
      <c r="D182" s="7" t="s">
        <v>741</v>
      </c>
      <c r="E182" s="8" t="str">
        <f>HYPERLINK("https://twitter.com/songsong4u/status/1070458409026113536","1070458409026113536")</f>
        <v>1070458409026113536</v>
      </c>
      <c r="F182" s="9"/>
      <c r="G182" s="5" t="s">
        <v>742</v>
      </c>
      <c r="H182" s="9"/>
      <c r="I182" s="10">
        <v>67</v>
      </c>
      <c r="J182" s="10">
        <v>73</v>
      </c>
      <c r="K182" s="5" t="str">
        <f>HYPERLINK("http://twitter.com/download/iphone","Twitter for iPhone")</f>
        <v>Twitter for iPhone</v>
      </c>
      <c r="L182" s="10">
        <v>2539</v>
      </c>
      <c r="M182" s="10">
        <v>50</v>
      </c>
      <c r="N182" s="10">
        <v>21</v>
      </c>
      <c r="O182" s="9"/>
      <c r="P182" s="4">
        <v>42320.995011574079</v>
      </c>
      <c r="Q182" s="9"/>
      <c r="R182" s="7" t="s">
        <v>743</v>
      </c>
      <c r="S182" s="9"/>
      <c r="T182" s="9"/>
      <c r="U182" s="8" t="str">
        <f>HYPERLINK("https://pbs.twimg.com/profile_images/1065065923743117312/Zsnc3B-D.jpg","View")</f>
        <v>View</v>
      </c>
    </row>
    <row r="183" spans="1:21" ht="157.5">
      <c r="A183" s="4">
        <v>43439.45144675926</v>
      </c>
      <c r="B183" s="5" t="str">
        <f>HYPERLINK("https://twitter.com/panupun_kmutt","@panupun_kmutt")</f>
        <v>@panupun_kmutt</v>
      </c>
      <c r="C183" s="6" t="s">
        <v>744</v>
      </c>
      <c r="D183" s="7" t="s">
        <v>745</v>
      </c>
      <c r="E183" s="8" t="str">
        <f>HYPERLINK("https://twitter.com/panupun_kmutt/status/1070389865928261632","1070389865928261632")</f>
        <v>1070389865928261632</v>
      </c>
      <c r="F183" s="9"/>
      <c r="G183" s="5" t="s">
        <v>746</v>
      </c>
      <c r="H183" s="9"/>
      <c r="I183" s="10">
        <v>3</v>
      </c>
      <c r="J183" s="10">
        <v>7</v>
      </c>
      <c r="K183" s="5" t="str">
        <f t="shared" ref="K183:K186" si="48">HYPERLINK("http://twitter.com/download/android","Twitter for Android")</f>
        <v>Twitter for Android</v>
      </c>
      <c r="L183" s="10">
        <v>483</v>
      </c>
      <c r="M183" s="10">
        <v>324</v>
      </c>
      <c r="N183" s="10">
        <v>11</v>
      </c>
      <c r="O183" s="9"/>
      <c r="P183" s="4">
        <v>41576.965312500004</v>
      </c>
      <c r="Q183" s="6" t="s">
        <v>262</v>
      </c>
      <c r="R183" s="7" t="s">
        <v>747</v>
      </c>
      <c r="S183" s="5" t="s">
        <v>748</v>
      </c>
      <c r="T183" s="9"/>
      <c r="U183" s="8" t="str">
        <f>HYPERLINK("https://pbs.twimg.com/profile_images/1052735170325839873/44W1Zxoo.jpg","View")</f>
        <v>View</v>
      </c>
    </row>
    <row r="184" spans="1:21" ht="78.75">
      <c r="A184" s="4">
        <v>43439.441944444443</v>
      </c>
      <c r="B184" s="5" t="str">
        <f>HYPERLINK("https://twitter.com/baantalaystudio","@baantalaystudio")</f>
        <v>@baantalaystudio</v>
      </c>
      <c r="C184" s="6" t="s">
        <v>749</v>
      </c>
      <c r="D184" s="7" t="s">
        <v>750</v>
      </c>
      <c r="E184" s="8" t="str">
        <f>HYPERLINK("https://twitter.com/baantalaystudio/status/1070386421498662912","1070386421498662912")</f>
        <v>1070386421498662912</v>
      </c>
      <c r="F184" s="5" t="s">
        <v>751</v>
      </c>
      <c r="G184" s="9"/>
      <c r="H184" s="9"/>
      <c r="I184" s="10">
        <v>0</v>
      </c>
      <c r="J184" s="10">
        <v>1</v>
      </c>
      <c r="K184" s="5" t="str">
        <f t="shared" si="48"/>
        <v>Twitter for Android</v>
      </c>
      <c r="L184" s="10">
        <v>0</v>
      </c>
      <c r="M184" s="10">
        <v>1</v>
      </c>
      <c r="N184" s="10">
        <v>0</v>
      </c>
      <c r="O184" s="9"/>
      <c r="P184" s="4">
        <v>43438.855115740742</v>
      </c>
      <c r="Q184" s="9"/>
      <c r="R184" s="9"/>
      <c r="S184" s="9"/>
      <c r="T184" s="9"/>
      <c r="U184" s="8" t="str">
        <f>HYPERLINK("https://pbs.twimg.com/profile_images/1070385206333304832/LM8JGwpY.jpg","View")</f>
        <v>View</v>
      </c>
    </row>
    <row r="185" spans="1:21" ht="101.25">
      <c r="A185" s="4">
        <v>43439.424664351856</v>
      </c>
      <c r="B185" s="5" t="str">
        <f>HYPERLINK("https://twitter.com/PigwidgeonTH","@PigwidgeonTH")</f>
        <v>@PigwidgeonTH</v>
      </c>
      <c r="C185" s="6" t="s">
        <v>752</v>
      </c>
      <c r="D185" s="7" t="s">
        <v>753</v>
      </c>
      <c r="E185" s="8" t="str">
        <f>HYPERLINK("https://twitter.com/PigwidgeonTH/status/1070380159306354689","1070380159306354689")</f>
        <v>1070380159306354689</v>
      </c>
      <c r="F185" s="9"/>
      <c r="G185" s="9"/>
      <c r="H185" s="9"/>
      <c r="I185" s="10">
        <v>0</v>
      </c>
      <c r="J185" s="10">
        <v>0</v>
      </c>
      <c r="K185" s="5" t="str">
        <f t="shared" si="48"/>
        <v>Twitter for Android</v>
      </c>
      <c r="L185" s="10">
        <v>207</v>
      </c>
      <c r="M185" s="10">
        <v>236</v>
      </c>
      <c r="N185" s="10">
        <v>4</v>
      </c>
      <c r="O185" s="9"/>
      <c r="P185" s="4">
        <v>40086.101238425923</v>
      </c>
      <c r="Q185" s="6" t="s">
        <v>754</v>
      </c>
      <c r="R185" s="7" t="s">
        <v>755</v>
      </c>
      <c r="S185" s="5" t="s">
        <v>756</v>
      </c>
      <c r="T185" s="9"/>
      <c r="U185" s="8" t="str">
        <f>HYPERLINK("https://pbs.twimg.com/profile_images/1071277879323807744/xmDUNh9S.jpg","View")</f>
        <v>View</v>
      </c>
    </row>
    <row r="186" spans="1:21" ht="56.25">
      <c r="A186" s="4">
        <v>43439.363946759258</v>
      </c>
      <c r="B186" s="5" t="str">
        <f>HYPERLINK("https://twitter.com/anneilada","@anneilada")</f>
        <v>@anneilada</v>
      </c>
      <c r="C186" s="6" t="s">
        <v>757</v>
      </c>
      <c r="D186" s="7" t="s">
        <v>758</v>
      </c>
      <c r="E186" s="8" t="str">
        <f>HYPERLINK("https://twitter.com/anneilada/status/1070358157329817600","1070358157329817600")</f>
        <v>1070358157329817600</v>
      </c>
      <c r="F186" s="9"/>
      <c r="G186" s="5" t="s">
        <v>759</v>
      </c>
      <c r="H186" s="9"/>
      <c r="I186" s="10">
        <v>1</v>
      </c>
      <c r="J186" s="10">
        <v>4</v>
      </c>
      <c r="K186" s="5" t="str">
        <f t="shared" si="48"/>
        <v>Twitter for Android</v>
      </c>
      <c r="L186" s="10">
        <v>107</v>
      </c>
      <c r="M186" s="10">
        <v>60</v>
      </c>
      <c r="N186" s="10">
        <v>0</v>
      </c>
      <c r="O186" s="9"/>
      <c r="P186" s="4">
        <v>42839.049398148149</v>
      </c>
      <c r="Q186" s="6" t="s">
        <v>98</v>
      </c>
      <c r="R186" s="7" t="s">
        <v>760</v>
      </c>
      <c r="S186" s="9"/>
      <c r="T186" s="9"/>
      <c r="U186" s="8" t="str">
        <f>HYPERLINK("https://pbs.twimg.com/profile_images/954657963561701376/NiOCAu5N.jpg","View")</f>
        <v>View</v>
      </c>
    </row>
    <row r="187" spans="1:21" ht="45">
      <c r="A187" s="4">
        <v>43439.326874999999</v>
      </c>
      <c r="B187" s="5" t="str">
        <f>HYPERLINK("https://twitter.com/kawee048","@kawee048")</f>
        <v>@kawee048</v>
      </c>
      <c r="C187" s="6" t="s">
        <v>761</v>
      </c>
      <c r="D187" s="7" t="s">
        <v>762</v>
      </c>
      <c r="E187" s="8" t="str">
        <f>HYPERLINK("https://twitter.com/kawee048/status/1070344721145520129","1070344721145520129")</f>
        <v>1070344721145520129</v>
      </c>
      <c r="F187" s="5" t="s">
        <v>763</v>
      </c>
      <c r="G187" s="9"/>
      <c r="H187" s="5" t="str">
        <f>HYPERLINK("https://ctrlq.org/maps/address/#13.72703909,100.50997928","Map")</f>
        <v>Map</v>
      </c>
      <c r="I187" s="10">
        <v>0</v>
      </c>
      <c r="J187" s="10">
        <v>0</v>
      </c>
      <c r="K187" s="5" t="str">
        <f>HYPERLINK("http://instagram.com","Instagram")</f>
        <v>Instagram</v>
      </c>
      <c r="L187" s="10">
        <v>67</v>
      </c>
      <c r="M187" s="10">
        <v>317</v>
      </c>
      <c r="N187" s="10">
        <v>6</v>
      </c>
      <c r="O187" s="9"/>
      <c r="P187" s="4">
        <v>40297.98814814815</v>
      </c>
      <c r="Q187" s="6" t="s">
        <v>764</v>
      </c>
      <c r="R187" s="7" t="s">
        <v>765</v>
      </c>
      <c r="S187" s="9"/>
      <c r="T187" s="9"/>
      <c r="U187" s="8" t="str">
        <f>HYPERLINK("https://pbs.twimg.com/profile_images/884986326130536448/ElOMGjeo.jpg","View")</f>
        <v>View</v>
      </c>
    </row>
    <row r="188" spans="1:21" ht="22.5">
      <c r="A188" s="4">
        <v>43439.319247685184</v>
      </c>
      <c r="B188" s="5" t="str">
        <f>HYPERLINK("https://twitter.com/Teetetei1","@Teetetei1")</f>
        <v>@Teetetei1</v>
      </c>
      <c r="C188" s="6" t="s">
        <v>766</v>
      </c>
      <c r="D188" s="7" t="s">
        <v>767</v>
      </c>
      <c r="E188" s="8" t="str">
        <f>HYPERLINK("https://twitter.com/Teetetei1/status/1070341958327951360","1070341958327951360")</f>
        <v>1070341958327951360</v>
      </c>
      <c r="F188" s="9"/>
      <c r="G188" s="5" t="s">
        <v>768</v>
      </c>
      <c r="H188" s="9"/>
      <c r="I188" s="10">
        <v>0</v>
      </c>
      <c r="J188" s="10">
        <v>1</v>
      </c>
      <c r="K188" s="5" t="str">
        <f>HYPERLINK("http://twitter.com/download/iphone","Twitter for iPhone")</f>
        <v>Twitter for iPhone</v>
      </c>
      <c r="L188" s="10">
        <v>41</v>
      </c>
      <c r="M188" s="10">
        <v>61</v>
      </c>
      <c r="N188" s="10">
        <v>0</v>
      </c>
      <c r="O188" s="9"/>
      <c r="P188" s="4">
        <v>42869.303738425922</v>
      </c>
      <c r="Q188" s="9"/>
      <c r="R188" s="7" t="s">
        <v>769</v>
      </c>
      <c r="S188" s="9"/>
      <c r="T188" s="9"/>
      <c r="U188" s="8" t="str">
        <f>HYPERLINK("https://pbs.twimg.com/profile_images/1004410633436086272/x0ar4MeT.jpg","View")</f>
        <v>View</v>
      </c>
    </row>
    <row r="189" spans="1:21" ht="33.75">
      <c r="A189" s="4">
        <v>43439.311689814815</v>
      </c>
      <c r="B189" s="5" t="str">
        <f>HYPERLINK("https://twitter.com/nuvomai","@nuvomai")</f>
        <v>@nuvomai</v>
      </c>
      <c r="C189" s="6" t="s">
        <v>770</v>
      </c>
      <c r="D189" s="7" t="s">
        <v>771</v>
      </c>
      <c r="E189" s="8" t="str">
        <f>HYPERLINK("https://twitter.com/nuvomai/status/1070339220017827840","1070339220017827840")</f>
        <v>1070339220017827840</v>
      </c>
      <c r="F189" s="9"/>
      <c r="G189" s="5" t="s">
        <v>772</v>
      </c>
      <c r="H189" s="9"/>
      <c r="I189" s="10">
        <v>0</v>
      </c>
      <c r="J189" s="10">
        <v>0</v>
      </c>
      <c r="K189" s="5" t="str">
        <f t="shared" ref="K189:K190" si="49">HYPERLINK("http://twitter.com/download/android","Twitter for Android")</f>
        <v>Twitter for Android</v>
      </c>
      <c r="L189" s="10">
        <v>27</v>
      </c>
      <c r="M189" s="10">
        <v>222</v>
      </c>
      <c r="N189" s="10">
        <v>0</v>
      </c>
      <c r="O189" s="9"/>
      <c r="P189" s="4">
        <v>40278.946712962963</v>
      </c>
      <c r="Q189" s="6" t="s">
        <v>773</v>
      </c>
      <c r="R189" s="7" t="s">
        <v>774</v>
      </c>
      <c r="S189" s="9"/>
      <c r="T189" s="9"/>
      <c r="U189" s="8" t="str">
        <f>HYPERLINK("https://pbs.twimg.com/profile_images/1046349001849602053/sADBVj-E.jpg","View")</f>
        <v>View</v>
      </c>
    </row>
    <row r="190" spans="1:21" ht="45">
      <c r="A190" s="4">
        <v>43439.30804398148</v>
      </c>
      <c r="B190" s="5" t="str">
        <f>HYPERLINK("https://twitter.com/Milady_PP12","@Milady_PP12")</f>
        <v>@Milady_PP12</v>
      </c>
      <c r="C190" s="6" t="s">
        <v>775</v>
      </c>
      <c r="D190" s="7" t="s">
        <v>776</v>
      </c>
      <c r="E190" s="8" t="str">
        <f>HYPERLINK("https://twitter.com/Milady_PP12/status/1070337900221329408","1070337900221329408")</f>
        <v>1070337900221329408</v>
      </c>
      <c r="F190" s="9"/>
      <c r="G190" s="5" t="s">
        <v>777</v>
      </c>
      <c r="H190" s="9"/>
      <c r="I190" s="10">
        <v>0</v>
      </c>
      <c r="J190" s="10">
        <v>1</v>
      </c>
      <c r="K190" s="5" t="str">
        <f t="shared" si="49"/>
        <v>Twitter for Android</v>
      </c>
      <c r="L190" s="10">
        <v>36</v>
      </c>
      <c r="M190" s="10">
        <v>141</v>
      </c>
      <c r="N190" s="10">
        <v>2</v>
      </c>
      <c r="O190" s="9"/>
      <c r="P190" s="4">
        <v>40733.352534722224</v>
      </c>
      <c r="Q190" s="9"/>
      <c r="R190" s="9"/>
      <c r="S190" s="9"/>
      <c r="T190" s="9"/>
      <c r="U190" s="8" t="str">
        <f>HYPERLINK("https://pbs.twimg.com/profile_images/841142424743247872/2Bv3EsnJ.jpg","View")</f>
        <v>View</v>
      </c>
    </row>
    <row r="191" spans="1:21" ht="101.25">
      <c r="A191" s="4">
        <v>43439.304097222222</v>
      </c>
      <c r="B191" s="5" t="str">
        <f>HYPERLINK("https://twitter.com/mak_baran","@mak_baran")</f>
        <v>@mak_baran</v>
      </c>
      <c r="C191" s="6" t="s">
        <v>778</v>
      </c>
      <c r="D191" s="7" t="s">
        <v>779</v>
      </c>
      <c r="E191" s="8" t="str">
        <f>HYPERLINK("https://twitter.com/mak_baran/status/1070336467170406400","1070336467170406400")</f>
        <v>1070336467170406400</v>
      </c>
      <c r="F191" s="5" t="s">
        <v>780</v>
      </c>
      <c r="G191" s="5" t="s">
        <v>781</v>
      </c>
      <c r="H191" s="9"/>
      <c r="I191" s="10">
        <v>0</v>
      </c>
      <c r="J191" s="10">
        <v>0</v>
      </c>
      <c r="K191" s="5" t="str">
        <f>HYPERLINK("http://publicize.wp.com/","WordPress.com")</f>
        <v>WordPress.com</v>
      </c>
      <c r="L191" s="10">
        <v>13</v>
      </c>
      <c r="M191" s="10">
        <v>121</v>
      </c>
      <c r="N191" s="10">
        <v>0</v>
      </c>
      <c r="O191" s="9"/>
      <c r="P191" s="4">
        <v>42531.672569444447</v>
      </c>
      <c r="Q191" s="6" t="s">
        <v>98</v>
      </c>
      <c r="R191" s="9"/>
      <c r="S191" s="5" t="s">
        <v>782</v>
      </c>
      <c r="T191" s="9"/>
      <c r="U191" s="8" t="str">
        <f>HYPERLINK("https://pbs.twimg.com/profile_images/747124835302572032/EKnNn_JX.jpg","View")</f>
        <v>View</v>
      </c>
    </row>
    <row r="192" spans="1:21" ht="202.5">
      <c r="A192" s="4">
        <v>43439.299363425926</v>
      </c>
      <c r="B192" s="5" t="str">
        <f>HYPERLINK("https://twitter.com/anieway","@anieway")</f>
        <v>@anieway</v>
      </c>
      <c r="C192" s="6" t="s">
        <v>783</v>
      </c>
      <c r="D192" s="7" t="s">
        <v>784</v>
      </c>
      <c r="E192" s="8" t="str">
        <f>HYPERLINK("https://twitter.com/anieway/status/1070334752752754688","1070334752752754688")</f>
        <v>1070334752752754688</v>
      </c>
      <c r="F192" s="9"/>
      <c r="G192" s="5" t="s">
        <v>785</v>
      </c>
      <c r="H192" s="9"/>
      <c r="I192" s="10">
        <v>1</v>
      </c>
      <c r="J192" s="10">
        <v>4</v>
      </c>
      <c r="K192" s="5" t="str">
        <f>HYPERLINK("http://twitter.com/download/iphone","Twitter for iPhone")</f>
        <v>Twitter for iPhone</v>
      </c>
      <c r="L192" s="10">
        <v>122</v>
      </c>
      <c r="M192" s="10">
        <v>487</v>
      </c>
      <c r="N192" s="10">
        <v>3</v>
      </c>
      <c r="O192" s="9"/>
      <c r="P192" s="4">
        <v>40337.807604166665</v>
      </c>
      <c r="Q192" s="6" t="s">
        <v>786</v>
      </c>
      <c r="R192" s="7" t="s">
        <v>787</v>
      </c>
      <c r="S192" s="9"/>
      <c r="T192" s="9"/>
      <c r="U192" s="8" t="str">
        <f>HYPERLINK("https://pbs.twimg.com/profile_images/1039179941462474752/rVaYslHK.jpg","View")</f>
        <v>View</v>
      </c>
    </row>
    <row r="193" spans="1:21" ht="67.5">
      <c r="A193" s="4">
        <v>43439.292199074072</v>
      </c>
      <c r="B193" s="5" t="str">
        <f>HYPERLINK("https://twitter.com/thanuchsss","@thanuchsss")</f>
        <v>@thanuchsss</v>
      </c>
      <c r="C193" s="6" t="s">
        <v>788</v>
      </c>
      <c r="D193" s="7" t="s">
        <v>789</v>
      </c>
      <c r="E193" s="8" t="str">
        <f>HYPERLINK("https://twitter.com/thanuchsss/status/1070332155056672768","1070332155056672768")</f>
        <v>1070332155056672768</v>
      </c>
      <c r="F193" s="9"/>
      <c r="G193" s="5" t="s">
        <v>790</v>
      </c>
      <c r="H193" s="9"/>
      <c r="I193" s="10">
        <v>0</v>
      </c>
      <c r="J193" s="10">
        <v>0</v>
      </c>
      <c r="K193" s="5" t="str">
        <f t="shared" ref="K193:K195" si="50">HYPERLINK("http://twitter.com/download/android","Twitter for Android")</f>
        <v>Twitter for Android</v>
      </c>
      <c r="L193" s="10">
        <v>258</v>
      </c>
      <c r="M193" s="10">
        <v>793</v>
      </c>
      <c r="N193" s="10">
        <v>1</v>
      </c>
      <c r="O193" s="9"/>
      <c r="P193" s="4">
        <v>41890.221724537041</v>
      </c>
      <c r="Q193" s="9"/>
      <c r="R193" s="7" t="s">
        <v>791</v>
      </c>
      <c r="S193" s="9"/>
      <c r="T193" s="9"/>
      <c r="U193" s="8" t="str">
        <f>HYPERLINK("https://pbs.twimg.com/profile_images/971763552557064193/N7ij7UYo.jpg","View")</f>
        <v>View</v>
      </c>
    </row>
    <row r="194" spans="1:21" ht="191.25">
      <c r="A194" s="4">
        <v>43439.291296296295</v>
      </c>
      <c r="B194" s="5" t="str">
        <f>HYPERLINK("https://twitter.com/iconsiam","@iconsiam")</f>
        <v>@iconsiam</v>
      </c>
      <c r="C194" s="6" t="s">
        <v>792</v>
      </c>
      <c r="D194" s="7" t="s">
        <v>793</v>
      </c>
      <c r="E194" s="8" t="str">
        <f>HYPERLINK("https://twitter.com/iconsiam/status/1070331828379086848","1070331828379086848")</f>
        <v>1070331828379086848</v>
      </c>
      <c r="F194" s="9"/>
      <c r="G194" s="5" t="s">
        <v>794</v>
      </c>
      <c r="H194" s="9"/>
      <c r="I194" s="10">
        <v>59</v>
      </c>
      <c r="J194" s="10">
        <v>43</v>
      </c>
      <c r="K194" s="5" t="str">
        <f t="shared" si="50"/>
        <v>Twitter for Android</v>
      </c>
      <c r="L194" s="10">
        <v>10687</v>
      </c>
      <c r="M194" s="10">
        <v>4</v>
      </c>
      <c r="N194" s="10">
        <v>6</v>
      </c>
      <c r="O194" s="9"/>
      <c r="P194" s="4">
        <v>41597.142604166671</v>
      </c>
      <c r="Q194" s="9"/>
      <c r="R194" s="9"/>
      <c r="S194" s="9"/>
      <c r="T194" s="9"/>
      <c r="U194" s="8" t="str">
        <f>HYPERLINK("https://pbs.twimg.com/profile_images/1018773361365737473/JA61dOav.jpg","View")</f>
        <v>View</v>
      </c>
    </row>
    <row r="195" spans="1:21" ht="45">
      <c r="A195" s="4">
        <v>43439.287175925929</v>
      </c>
      <c r="B195" s="5" t="str">
        <f>HYPERLINK("https://twitter.com/wipgiv84","@wipgiv84")</f>
        <v>@wipgiv84</v>
      </c>
      <c r="C195" s="6" t="s">
        <v>795</v>
      </c>
      <c r="D195" s="7" t="s">
        <v>796</v>
      </c>
      <c r="E195" s="8" t="str">
        <f>HYPERLINK("https://twitter.com/wipgiv84/status/1070330334397394944","1070330334397394944")</f>
        <v>1070330334397394944</v>
      </c>
      <c r="F195" s="9"/>
      <c r="G195" s="5" t="s">
        <v>797</v>
      </c>
      <c r="H195" s="9"/>
      <c r="I195" s="10">
        <v>0</v>
      </c>
      <c r="J195" s="10">
        <v>3</v>
      </c>
      <c r="K195" s="5" t="str">
        <f t="shared" si="50"/>
        <v>Twitter for Android</v>
      </c>
      <c r="L195" s="10">
        <v>44</v>
      </c>
      <c r="M195" s="10">
        <v>180</v>
      </c>
      <c r="N195" s="10">
        <v>1</v>
      </c>
      <c r="O195" s="9"/>
      <c r="P195" s="4">
        <v>40196.775682870371</v>
      </c>
      <c r="Q195" s="9"/>
      <c r="R195" s="7" t="s">
        <v>798</v>
      </c>
      <c r="S195" s="9"/>
      <c r="T195" s="9"/>
      <c r="U195" s="8" t="str">
        <f>HYPERLINK("https://pbs.twimg.com/profile_images/1067983759608229890/-2BcTCfO.jpg","View")</f>
        <v>View</v>
      </c>
    </row>
    <row r="196" spans="1:21" ht="123.75">
      <c r="A196" s="4">
        <v>43439.271030092597</v>
      </c>
      <c r="B196" s="5" t="str">
        <f>HYPERLINK("https://twitter.com/yoware","@yoware")</f>
        <v>@yoware</v>
      </c>
      <c r="C196" s="6" t="s">
        <v>502</v>
      </c>
      <c r="D196" s="7" t="s">
        <v>799</v>
      </c>
      <c r="E196" s="8" t="str">
        <f>HYPERLINK("https://twitter.com/yoware/status/1070324486639996928","1070324486639996928")</f>
        <v>1070324486639996928</v>
      </c>
      <c r="F196" s="9"/>
      <c r="G196" s="5" t="s">
        <v>800</v>
      </c>
      <c r="H196" s="9"/>
      <c r="I196" s="10">
        <v>102</v>
      </c>
      <c r="J196" s="10">
        <v>24</v>
      </c>
      <c r="K196" s="5" t="str">
        <f>HYPERLINK("http://twitter.com/download/iphone","Twitter for iPhone")</f>
        <v>Twitter for iPhone</v>
      </c>
      <c r="L196" s="10">
        <v>204750</v>
      </c>
      <c r="M196" s="10">
        <v>2487</v>
      </c>
      <c r="N196" s="10">
        <v>778</v>
      </c>
      <c r="O196" s="10" t="s">
        <v>108</v>
      </c>
      <c r="P196" s="4">
        <v>39632.208935185183</v>
      </c>
      <c r="Q196" s="6" t="s">
        <v>36</v>
      </c>
      <c r="R196" s="7" t="s">
        <v>506</v>
      </c>
      <c r="S196" s="5" t="s">
        <v>507</v>
      </c>
      <c r="T196" s="9"/>
      <c r="U196" s="8" t="str">
        <f>HYPERLINK("https://pbs.twimg.com/profile_images/924790048939061254/lKpznN2U.jpg","View")</f>
        <v>View</v>
      </c>
    </row>
    <row r="197" spans="1:21" ht="67.5">
      <c r="A197" s="4">
        <v>43439.246539351851</v>
      </c>
      <c r="B197" s="5" t="str">
        <f>HYPERLINK("https://twitter.com/hugkies","@hugkies")</f>
        <v>@hugkies</v>
      </c>
      <c r="C197" s="6" t="s">
        <v>801</v>
      </c>
      <c r="D197" s="7" t="s">
        <v>802</v>
      </c>
      <c r="E197" s="8" t="str">
        <f>HYPERLINK("https://twitter.com/hugkies/status/1070315610091864065","1070315610091864065")</f>
        <v>1070315610091864065</v>
      </c>
      <c r="F197" s="5" t="s">
        <v>803</v>
      </c>
      <c r="G197" s="9"/>
      <c r="H197" s="9"/>
      <c r="I197" s="10">
        <v>0</v>
      </c>
      <c r="J197" s="10">
        <v>0</v>
      </c>
      <c r="K197" s="5" t="str">
        <f t="shared" ref="K197:K198" si="51">HYPERLINK("http://instagram.com","Instagram")</f>
        <v>Instagram</v>
      </c>
      <c r="L197" s="10">
        <v>299</v>
      </c>
      <c r="M197" s="10">
        <v>687</v>
      </c>
      <c r="N197" s="10">
        <v>3</v>
      </c>
      <c r="O197" s="9"/>
      <c r="P197" s="4">
        <v>40416.784791666665</v>
      </c>
      <c r="Q197" s="6" t="s">
        <v>804</v>
      </c>
      <c r="R197" s="7" t="s">
        <v>805</v>
      </c>
      <c r="S197" s="5" t="s">
        <v>806</v>
      </c>
      <c r="T197" s="9"/>
      <c r="U197" s="8" t="str">
        <f>HYPERLINK("https://pbs.twimg.com/profile_images/1068372483009474560/5rn-C9gk.jpg","View")</f>
        <v>View</v>
      </c>
    </row>
    <row r="198" spans="1:21" ht="45">
      <c r="A198" s="4">
        <v>43439.245462962965</v>
      </c>
      <c r="B198" s="5" t="str">
        <f>HYPERLINK("https://twitter.com/taekungza69","@taekungza69")</f>
        <v>@taekungza69</v>
      </c>
      <c r="C198" s="6" t="s">
        <v>807</v>
      </c>
      <c r="D198" s="7" t="s">
        <v>808</v>
      </c>
      <c r="E198" s="8" t="str">
        <f>HYPERLINK("https://twitter.com/taekungza69/status/1070315221384859648","1070315221384859648")</f>
        <v>1070315221384859648</v>
      </c>
      <c r="F198" s="5" t="s">
        <v>809</v>
      </c>
      <c r="G198" s="9"/>
      <c r="H198" s="5" t="str">
        <f>HYPERLINK("https://ctrlq.org/maps/address/#13.72780008,100.50978666","Map")</f>
        <v>Map</v>
      </c>
      <c r="I198" s="10">
        <v>0</v>
      </c>
      <c r="J198" s="10">
        <v>0</v>
      </c>
      <c r="K198" s="5" t="str">
        <f t="shared" si="51"/>
        <v>Instagram</v>
      </c>
      <c r="L198" s="10">
        <v>90</v>
      </c>
      <c r="M198" s="10">
        <v>332</v>
      </c>
      <c r="N198" s="10">
        <v>2</v>
      </c>
      <c r="O198" s="9"/>
      <c r="P198" s="4">
        <v>40031.022662037038</v>
      </c>
      <c r="Q198" s="6" t="s">
        <v>810</v>
      </c>
      <c r="R198" s="7" t="s">
        <v>811</v>
      </c>
      <c r="S198" s="9"/>
      <c r="T198" s="9"/>
      <c r="U198" s="8" t="str">
        <f>HYPERLINK("https://pbs.twimg.com/profile_images/1042829377182920708/NKV3C5K2.jpg","View")</f>
        <v>View</v>
      </c>
    </row>
    <row r="199" spans="1:21" ht="12.75">
      <c r="A199" s="4">
        <v>43439.244687500002</v>
      </c>
      <c r="B199" s="5" t="str">
        <f t="shared" ref="B199:B200" si="52">HYPERLINK("https://twitter.com/aa_bammm1797","@aa_bammm1797")</f>
        <v>@aa_bammm1797</v>
      </c>
      <c r="C199" s="6" t="s">
        <v>812</v>
      </c>
      <c r="D199" s="7" t="s">
        <v>813</v>
      </c>
      <c r="E199" s="8" t="str">
        <f>HYPERLINK("https://twitter.com/aa_bammm1797/status/1070314936499228673","1070314936499228673")</f>
        <v>1070314936499228673</v>
      </c>
      <c r="F199" s="9"/>
      <c r="G199" s="5" t="s">
        <v>814</v>
      </c>
      <c r="H199" s="9"/>
      <c r="I199" s="10">
        <v>0</v>
      </c>
      <c r="J199" s="10">
        <v>0</v>
      </c>
      <c r="K199" s="5" t="str">
        <f t="shared" ref="K199:K200" si="53">HYPERLINK("http://twitter.com/download/android","Twitter for Android")</f>
        <v>Twitter for Android</v>
      </c>
      <c r="L199" s="10">
        <v>198</v>
      </c>
      <c r="M199" s="10">
        <v>243</v>
      </c>
      <c r="N199" s="10">
        <v>0</v>
      </c>
      <c r="O199" s="9"/>
      <c r="P199" s="4">
        <v>42625.081712962958</v>
      </c>
      <c r="Q199" s="6" t="s">
        <v>815</v>
      </c>
      <c r="R199" s="7" t="s">
        <v>816</v>
      </c>
      <c r="S199" s="9"/>
      <c r="T199" s="9"/>
      <c r="U199" s="8" t="str">
        <f t="shared" ref="U199:U200" si="54">HYPERLINK("https://pbs.twimg.com/profile_images/1040896942916567041/gHZhrm42.jpg","View")</f>
        <v>View</v>
      </c>
    </row>
    <row r="200" spans="1:21" ht="22.5">
      <c r="A200" s="4">
        <v>43439.244004629625</v>
      </c>
      <c r="B200" s="5" t="str">
        <f t="shared" si="52"/>
        <v>@aa_bammm1797</v>
      </c>
      <c r="C200" s="6" t="s">
        <v>812</v>
      </c>
      <c r="D200" s="7" t="s">
        <v>817</v>
      </c>
      <c r="E200" s="8" t="str">
        <f>HYPERLINK("https://twitter.com/aa_bammm1797/status/1070314689421225984","1070314689421225984")</f>
        <v>1070314689421225984</v>
      </c>
      <c r="F200" s="9"/>
      <c r="G200" s="5" t="s">
        <v>818</v>
      </c>
      <c r="H200" s="9"/>
      <c r="I200" s="10">
        <v>0</v>
      </c>
      <c r="J200" s="10">
        <v>2</v>
      </c>
      <c r="K200" s="5" t="str">
        <f t="shared" si="53"/>
        <v>Twitter for Android</v>
      </c>
      <c r="L200" s="10">
        <v>198</v>
      </c>
      <c r="M200" s="10">
        <v>243</v>
      </c>
      <c r="N200" s="10">
        <v>0</v>
      </c>
      <c r="O200" s="9"/>
      <c r="P200" s="4">
        <v>42625.081712962958</v>
      </c>
      <c r="Q200" s="6" t="s">
        <v>815</v>
      </c>
      <c r="R200" s="7" t="s">
        <v>816</v>
      </c>
      <c r="S200" s="9"/>
      <c r="T200" s="9"/>
      <c r="U200" s="8" t="str">
        <f t="shared" si="54"/>
        <v>View</v>
      </c>
    </row>
    <row r="201" spans="1:21" ht="33.75">
      <c r="A201" s="4">
        <v>43439.240983796291</v>
      </c>
      <c r="B201" s="5" t="str">
        <f>HYPERLINK("https://twitter.com/BBook_TN","@BBook_TN")</f>
        <v>@BBook_TN</v>
      </c>
      <c r="C201" s="6" t="s">
        <v>819</v>
      </c>
      <c r="D201" s="7" t="s">
        <v>820</v>
      </c>
      <c r="E201" s="8" t="str">
        <f>HYPERLINK("https://twitter.com/BBook_TN/status/1070313597962616833","1070313597962616833")</f>
        <v>1070313597962616833</v>
      </c>
      <c r="F201" s="9"/>
      <c r="G201" s="9"/>
      <c r="H201" s="9"/>
      <c r="I201" s="10">
        <v>0</v>
      </c>
      <c r="J201" s="10">
        <v>2</v>
      </c>
      <c r="K201" s="5" t="str">
        <f t="shared" ref="K201:K202" si="55">HYPERLINK("http://twitter.com/download/iphone","Twitter for iPhone")</f>
        <v>Twitter for iPhone</v>
      </c>
      <c r="L201" s="10">
        <v>3043</v>
      </c>
      <c r="M201" s="10">
        <v>256</v>
      </c>
      <c r="N201" s="10">
        <v>14</v>
      </c>
      <c r="O201" s="9"/>
      <c r="P201" s="4">
        <v>40519.223240740743</v>
      </c>
      <c r="Q201" s="6" t="s">
        <v>821</v>
      </c>
      <c r="R201" s="9"/>
      <c r="S201" s="9"/>
      <c r="T201" s="9"/>
      <c r="U201" s="8" t="str">
        <f>HYPERLINK("https://pbs.twimg.com/profile_images/1070095176134156288/O5BsB5Iy.jpg","View")</f>
        <v>View</v>
      </c>
    </row>
    <row r="202" spans="1:21" ht="90">
      <c r="A202" s="4">
        <v>43439.236111111109</v>
      </c>
      <c r="B202" s="5" t="str">
        <f>HYPERLINK("https://twitter.com/anieway","@anieway")</f>
        <v>@anieway</v>
      </c>
      <c r="C202" s="6" t="s">
        <v>783</v>
      </c>
      <c r="D202" s="7" t="s">
        <v>822</v>
      </c>
      <c r="E202" s="8" t="str">
        <f>HYPERLINK("https://twitter.com/anieway/status/1070311831401426945","1070311831401426945")</f>
        <v>1070311831401426945</v>
      </c>
      <c r="F202" s="5" t="s">
        <v>823</v>
      </c>
      <c r="G202" s="9"/>
      <c r="H202" s="9"/>
      <c r="I202" s="10">
        <v>0</v>
      </c>
      <c r="J202" s="10">
        <v>1</v>
      </c>
      <c r="K202" s="5" t="str">
        <f t="shared" si="55"/>
        <v>Twitter for iPhone</v>
      </c>
      <c r="L202" s="10">
        <v>122</v>
      </c>
      <c r="M202" s="10">
        <v>487</v>
      </c>
      <c r="N202" s="10">
        <v>3</v>
      </c>
      <c r="O202" s="9"/>
      <c r="P202" s="4">
        <v>40337.807604166665</v>
      </c>
      <c r="Q202" s="6" t="s">
        <v>786</v>
      </c>
      <c r="R202" s="7" t="s">
        <v>787</v>
      </c>
      <c r="S202" s="9"/>
      <c r="T202" s="9"/>
      <c r="U202" s="8" t="str">
        <f>HYPERLINK("https://pbs.twimg.com/profile_images/1039179941462474752/rVaYslHK.jpg","View")</f>
        <v>View</v>
      </c>
    </row>
    <row r="203" spans="1:21" ht="409.5">
      <c r="A203" s="4">
        <v>43439.232881944445</v>
      </c>
      <c r="B203" s="5" t="str">
        <f>HYPERLINK("https://twitter.com/minoyahh","@minoyahh")</f>
        <v>@minoyahh</v>
      </c>
      <c r="C203" s="6" t="s">
        <v>563</v>
      </c>
      <c r="D203" s="7" t="s">
        <v>824</v>
      </c>
      <c r="E203" s="8" t="str">
        <f>HYPERLINK("https://twitter.com/minoyahh/status/1070310662234992640","1070310662234992640")</f>
        <v>1070310662234992640</v>
      </c>
      <c r="F203" s="5" t="s">
        <v>565</v>
      </c>
      <c r="G203" s="5" t="s">
        <v>566</v>
      </c>
      <c r="H203" s="9"/>
      <c r="I203" s="10">
        <v>0</v>
      </c>
      <c r="J203" s="10">
        <v>2</v>
      </c>
      <c r="K203" s="5" t="str">
        <f>HYPERLINK("http://twitter.com","Twitter Web Client")</f>
        <v>Twitter Web Client</v>
      </c>
      <c r="L203" s="10">
        <v>83</v>
      </c>
      <c r="M203" s="10">
        <v>249</v>
      </c>
      <c r="N203" s="10">
        <v>0</v>
      </c>
      <c r="O203" s="9"/>
      <c r="P203" s="4">
        <v>41241.173807870371</v>
      </c>
      <c r="Q203" s="9"/>
      <c r="R203" s="7" t="s">
        <v>567</v>
      </c>
      <c r="S203" s="5" t="s">
        <v>568</v>
      </c>
      <c r="T203" s="9"/>
      <c r="U203" s="8" t="str">
        <f>HYPERLINK("https://pbs.twimg.com/profile_images/1066678186262519818/WMwOA_-e.jpg","View")</f>
        <v>View</v>
      </c>
    </row>
    <row r="204" spans="1:21" ht="33.75">
      <c r="A204" s="4">
        <v>43439.229745370365</v>
      </c>
      <c r="B204" s="5" t="str">
        <f>HYPERLINK("https://twitter.com/Nick_feeling","@Nick_feeling")</f>
        <v>@Nick_feeling</v>
      </c>
      <c r="C204" s="6" t="s">
        <v>825</v>
      </c>
      <c r="D204" s="7" t="s">
        <v>826</v>
      </c>
      <c r="E204" s="8" t="str">
        <f>HYPERLINK("https://twitter.com/Nick_feeling/status/1070309524043636736","1070309524043636736")</f>
        <v>1070309524043636736</v>
      </c>
      <c r="F204" s="5" t="s">
        <v>827</v>
      </c>
      <c r="G204" s="9"/>
      <c r="H204" s="9"/>
      <c r="I204" s="10">
        <v>0</v>
      </c>
      <c r="J204" s="10">
        <v>1</v>
      </c>
      <c r="K204" s="5" t="str">
        <f>HYPERLINK("http://instagram.com","Instagram")</f>
        <v>Instagram</v>
      </c>
      <c r="L204" s="10">
        <v>7</v>
      </c>
      <c r="M204" s="10">
        <v>82</v>
      </c>
      <c r="N204" s="10">
        <v>0</v>
      </c>
      <c r="O204" s="9"/>
      <c r="P204" s="4">
        <v>42663.929166666669</v>
      </c>
      <c r="Q204" s="9"/>
      <c r="R204" s="9"/>
      <c r="S204" s="9"/>
      <c r="T204" s="9"/>
      <c r="U204" s="8" t="str">
        <f>HYPERLINK("https://pbs.twimg.com/profile_images/1024151931642470400/eXttOSaB.jpg","View")</f>
        <v>View</v>
      </c>
    </row>
    <row r="205" spans="1:21" ht="409.5">
      <c r="A205" s="4">
        <v>43439.227152777778</v>
      </c>
      <c r="B205" s="5" t="str">
        <f>HYPERLINK("https://twitter.com/minoyahh","@minoyahh")</f>
        <v>@minoyahh</v>
      </c>
      <c r="C205" s="6" t="s">
        <v>563</v>
      </c>
      <c r="D205" s="7" t="s">
        <v>828</v>
      </c>
      <c r="E205" s="8" t="str">
        <f>HYPERLINK("https://twitter.com/minoyahh/status/1070308582732705793","1070308582732705793")</f>
        <v>1070308582732705793</v>
      </c>
      <c r="F205" s="5" t="s">
        <v>565</v>
      </c>
      <c r="G205" s="5" t="s">
        <v>566</v>
      </c>
      <c r="H205" s="9"/>
      <c r="I205" s="10">
        <v>0</v>
      </c>
      <c r="J205" s="10">
        <v>1</v>
      </c>
      <c r="K205" s="5" t="str">
        <f>HYPERLINK("http://twitter.com","Twitter Web Client")</f>
        <v>Twitter Web Client</v>
      </c>
      <c r="L205" s="10">
        <v>83</v>
      </c>
      <c r="M205" s="10">
        <v>249</v>
      </c>
      <c r="N205" s="10">
        <v>0</v>
      </c>
      <c r="O205" s="9"/>
      <c r="P205" s="4">
        <v>41241.173807870371</v>
      </c>
      <c r="Q205" s="9"/>
      <c r="R205" s="7" t="s">
        <v>567</v>
      </c>
      <c r="S205" s="5" t="s">
        <v>568</v>
      </c>
      <c r="T205" s="9"/>
      <c r="U205" s="8" t="str">
        <f>HYPERLINK("https://pbs.twimg.com/profile_images/1066678186262519818/WMwOA_-e.jpg","View")</f>
        <v>View</v>
      </c>
    </row>
    <row r="206" spans="1:21" ht="146.25">
      <c r="A206" s="4">
        <v>43439.225219907406</v>
      </c>
      <c r="B206" s="5" t="str">
        <f>HYPERLINK("https://twitter.com/KhunNote_O3O","@KhunNote_O3O")</f>
        <v>@KhunNote_O3O</v>
      </c>
      <c r="C206" s="6" t="s">
        <v>38</v>
      </c>
      <c r="D206" s="7" t="s">
        <v>829</v>
      </c>
      <c r="E206" s="8" t="str">
        <f>HYPERLINK("https://twitter.com/KhunNote_O3O/status/1070307883626172419","1070307883626172419")</f>
        <v>1070307883626172419</v>
      </c>
      <c r="F206" s="5" t="s">
        <v>830</v>
      </c>
      <c r="G206" s="9"/>
      <c r="H206" s="9"/>
      <c r="I206" s="10">
        <v>0</v>
      </c>
      <c r="J206" s="10">
        <v>1</v>
      </c>
      <c r="K206" s="5" t="str">
        <f>HYPERLINK("http://instagram.com","Instagram")</f>
        <v>Instagram</v>
      </c>
      <c r="L206" s="10">
        <v>54</v>
      </c>
      <c r="M206" s="10">
        <v>45</v>
      </c>
      <c r="N206" s="10">
        <v>0</v>
      </c>
      <c r="O206" s="9"/>
      <c r="P206" s="4">
        <v>40366.026886574073</v>
      </c>
      <c r="Q206" s="6" t="s">
        <v>41</v>
      </c>
      <c r="R206" s="7" t="s">
        <v>42</v>
      </c>
      <c r="S206" s="5" t="s">
        <v>43</v>
      </c>
      <c r="T206" s="9"/>
      <c r="U206" s="8" t="str">
        <f>HYPERLINK("https://pbs.twimg.com/profile_images/651997364018741248/o8nm2_BQ.jpg","View")</f>
        <v>View</v>
      </c>
    </row>
    <row r="207" spans="1:21" ht="123.75">
      <c r="A207" s="4">
        <v>43439.213692129633</v>
      </c>
      <c r="B207" s="5" t="str">
        <f>HYPERLINK("https://twitter.com/Donghae_Angle09","@Donghae_Angle09")</f>
        <v>@Donghae_Angle09</v>
      </c>
      <c r="C207" s="6" t="s">
        <v>831</v>
      </c>
      <c r="D207" s="7" t="s">
        <v>832</v>
      </c>
      <c r="E207" s="8" t="str">
        <f>HYPERLINK("https://twitter.com/Donghae_Angle09/status/1070303705596026880","1070303705596026880")</f>
        <v>1070303705596026880</v>
      </c>
      <c r="F207" s="9"/>
      <c r="G207" s="5" t="s">
        <v>833</v>
      </c>
      <c r="H207" s="9"/>
      <c r="I207" s="10">
        <v>2</v>
      </c>
      <c r="J207" s="10">
        <v>1</v>
      </c>
      <c r="K207" s="5" t="str">
        <f t="shared" ref="K207:K208" si="56">HYPERLINK("http://twitter.com/download/android","Twitter for Android")</f>
        <v>Twitter for Android</v>
      </c>
      <c r="L207" s="10">
        <v>160</v>
      </c>
      <c r="M207" s="10">
        <v>315</v>
      </c>
      <c r="N207" s="10">
        <v>0</v>
      </c>
      <c r="O207" s="9"/>
      <c r="P207" s="4">
        <v>42180.176828703705</v>
      </c>
      <c r="Q207" s="9"/>
      <c r="R207" s="7" t="s">
        <v>834</v>
      </c>
      <c r="S207" s="9"/>
      <c r="T207" s="9"/>
      <c r="U207" s="8" t="str">
        <f>HYPERLINK("https://pbs.twimg.com/profile_images/1066977578223718400/0cwtToqH.jpg","View")</f>
        <v>View</v>
      </c>
    </row>
    <row r="208" spans="1:21" ht="191.25">
      <c r="A208" s="4">
        <v>43439.212280092594</v>
      </c>
      <c r="B208" s="5" t="str">
        <f>HYPERLINK("https://twitter.com/softheartoeat","@softheartoeat")</f>
        <v>@softheartoeat</v>
      </c>
      <c r="C208" s="6" t="s">
        <v>835</v>
      </c>
      <c r="D208" s="7" t="s">
        <v>836</v>
      </c>
      <c r="E208" s="8" t="str">
        <f>HYPERLINK("https://twitter.com/softheartoeat/status/1070303192842350593","1070303192842350593")</f>
        <v>1070303192842350593</v>
      </c>
      <c r="F208" s="9"/>
      <c r="G208" s="5" t="s">
        <v>837</v>
      </c>
      <c r="H208" s="9"/>
      <c r="I208" s="10">
        <v>27</v>
      </c>
      <c r="J208" s="10">
        <v>7</v>
      </c>
      <c r="K208" s="5" t="str">
        <f t="shared" si="56"/>
        <v>Twitter for Android</v>
      </c>
      <c r="L208" s="10">
        <v>1</v>
      </c>
      <c r="M208" s="10">
        <v>3</v>
      </c>
      <c r="N208" s="10">
        <v>0</v>
      </c>
      <c r="O208" s="9"/>
      <c r="P208" s="4">
        <v>43407.247777777782</v>
      </c>
      <c r="Q208" s="6" t="s">
        <v>838</v>
      </c>
      <c r="R208" s="7" t="s">
        <v>839</v>
      </c>
      <c r="S208" s="9"/>
      <c r="T208" s="9"/>
      <c r="U208" s="8" t="str">
        <f>HYPERLINK("https://pbs.twimg.com/profile_images/1058763259963092992/6GzY5y9E.jpg","View")</f>
        <v>View</v>
      </c>
    </row>
    <row r="209" spans="1:21" ht="202.5">
      <c r="A209" s="4">
        <v>43439.20758101852</v>
      </c>
      <c r="B209" s="5" t="str">
        <f>HYPERLINK("https://twitter.com/yoware","@yoware")</f>
        <v>@yoware</v>
      </c>
      <c r="C209" s="6" t="s">
        <v>502</v>
      </c>
      <c r="D209" s="7" t="s">
        <v>840</v>
      </c>
      <c r="E209" s="8" t="str">
        <f>HYPERLINK("https://twitter.com/yoware/status/1070301491611586561","1070301491611586561")</f>
        <v>1070301491611586561</v>
      </c>
      <c r="F209" s="9"/>
      <c r="G209" s="5" t="s">
        <v>841</v>
      </c>
      <c r="H209" s="9"/>
      <c r="I209" s="10">
        <v>158</v>
      </c>
      <c r="J209" s="10">
        <v>29</v>
      </c>
      <c r="K209" s="5" t="str">
        <f>HYPERLINK("http://twitter.com/download/iphone","Twitter for iPhone")</f>
        <v>Twitter for iPhone</v>
      </c>
      <c r="L209" s="10">
        <v>204750</v>
      </c>
      <c r="M209" s="10">
        <v>2487</v>
      </c>
      <c r="N209" s="10">
        <v>778</v>
      </c>
      <c r="O209" s="10" t="s">
        <v>108</v>
      </c>
      <c r="P209" s="4">
        <v>39632.208935185183</v>
      </c>
      <c r="Q209" s="6" t="s">
        <v>36</v>
      </c>
      <c r="R209" s="7" t="s">
        <v>506</v>
      </c>
      <c r="S209" s="5" t="s">
        <v>507</v>
      </c>
      <c r="T209" s="9"/>
      <c r="U209" s="8" t="str">
        <f>HYPERLINK("https://pbs.twimg.com/profile_images/924790048939061254/lKpznN2U.jpg","View")</f>
        <v>View</v>
      </c>
    </row>
    <row r="210" spans="1:21" ht="202.5">
      <c r="A210" s="4">
        <v>43439.192546296297</v>
      </c>
      <c r="B210" s="5" t="str">
        <f>HYPERLINK("https://twitter.com/chanakarn_nan","@chanakarn_nan")</f>
        <v>@chanakarn_nan</v>
      </c>
      <c r="C210" s="6" t="s">
        <v>842</v>
      </c>
      <c r="D210" s="7" t="s">
        <v>843</v>
      </c>
      <c r="E210" s="8" t="str">
        <f>HYPERLINK("https://twitter.com/chanakarn_nan/status/1070296044448038912","1070296044448038912")</f>
        <v>1070296044448038912</v>
      </c>
      <c r="F210" s="9"/>
      <c r="G210" s="9"/>
      <c r="H210" s="9"/>
      <c r="I210" s="10">
        <v>0</v>
      </c>
      <c r="J210" s="10">
        <v>1</v>
      </c>
      <c r="K210" s="5" t="str">
        <f t="shared" ref="K210:K213" si="57">HYPERLINK("http://twitter.com/download/android","Twitter for Android")</f>
        <v>Twitter for Android</v>
      </c>
      <c r="L210" s="10">
        <v>102</v>
      </c>
      <c r="M210" s="10">
        <v>319</v>
      </c>
      <c r="N210" s="10">
        <v>1</v>
      </c>
      <c r="O210" s="9"/>
      <c r="P210" s="4">
        <v>41940.30978009259</v>
      </c>
      <c r="Q210" s="9"/>
      <c r="R210" s="9"/>
      <c r="S210" s="5" t="s">
        <v>844</v>
      </c>
      <c r="T210" s="9"/>
      <c r="U210" s="8" t="str">
        <f>HYPERLINK("https://pbs.twimg.com/profile_images/1069368965233668096/BwgG3fUU.jpg","View")</f>
        <v>View</v>
      </c>
    </row>
    <row r="211" spans="1:21" ht="101.25">
      <c r="A211" s="4">
        <v>43439.191076388888</v>
      </c>
      <c r="B211" s="5" t="str">
        <f>HYPERLINK("https://twitter.com/hengsuaycountry","@hengsuaycountry")</f>
        <v>@hengsuaycountry</v>
      </c>
      <c r="C211" s="6" t="s">
        <v>845</v>
      </c>
      <c r="D211" s="7" t="s">
        <v>846</v>
      </c>
      <c r="E211" s="8" t="str">
        <f>HYPERLINK("https://twitter.com/hengsuaycountry/status/1070295511586881536","1070295511586881536")</f>
        <v>1070295511586881536</v>
      </c>
      <c r="F211" s="9"/>
      <c r="G211" s="9"/>
      <c r="H211" s="9"/>
      <c r="I211" s="10">
        <v>1</v>
      </c>
      <c r="J211" s="10">
        <v>1</v>
      </c>
      <c r="K211" s="5" t="str">
        <f t="shared" si="57"/>
        <v>Twitter for Android</v>
      </c>
      <c r="L211" s="10">
        <v>3571</v>
      </c>
      <c r="M211" s="10">
        <v>93</v>
      </c>
      <c r="N211" s="10">
        <v>6</v>
      </c>
      <c r="O211" s="9"/>
      <c r="P211" s="4">
        <v>42972.398402777777</v>
      </c>
      <c r="Q211" s="6" t="s">
        <v>847</v>
      </c>
      <c r="R211" s="7" t="s">
        <v>848</v>
      </c>
      <c r="S211" s="9"/>
      <c r="T211" s="9"/>
      <c r="U211" s="8" t="str">
        <f>HYPERLINK("https://pbs.twimg.com/profile_images/901124105352519680/t7QWYHPJ.jpg","View")</f>
        <v>View</v>
      </c>
    </row>
    <row r="212" spans="1:21" ht="191.25">
      <c r="A212" s="4">
        <v>43439.189988425926</v>
      </c>
      <c r="B212" s="5" t="str">
        <f>HYPERLINK("https://twitter.com/imtaiki","@imtaiki")</f>
        <v>@imtaiki</v>
      </c>
      <c r="C212" s="6" t="s">
        <v>849</v>
      </c>
      <c r="D212" s="7" t="s">
        <v>850</v>
      </c>
      <c r="E212" s="8" t="str">
        <f>HYPERLINK("https://twitter.com/imtaiki/status/1070295116550524928","1070295116550524928")</f>
        <v>1070295116550524928</v>
      </c>
      <c r="F212" s="9"/>
      <c r="G212" s="5" t="s">
        <v>851</v>
      </c>
      <c r="H212" s="9"/>
      <c r="I212" s="10">
        <v>98</v>
      </c>
      <c r="J212" s="10">
        <v>23</v>
      </c>
      <c r="K212" s="5" t="str">
        <f t="shared" si="57"/>
        <v>Twitter for Android</v>
      </c>
      <c r="L212" s="10">
        <v>37822</v>
      </c>
      <c r="M212" s="10">
        <v>410</v>
      </c>
      <c r="N212" s="10">
        <v>236</v>
      </c>
      <c r="O212" s="9"/>
      <c r="P212" s="4">
        <v>40044.171793981484</v>
      </c>
      <c r="Q212" s="6" t="s">
        <v>59</v>
      </c>
      <c r="R212" s="7" t="s">
        <v>852</v>
      </c>
      <c r="S212" s="5" t="s">
        <v>853</v>
      </c>
      <c r="T212" s="9"/>
      <c r="U212" s="8" t="str">
        <f>HYPERLINK("https://pbs.twimg.com/profile_images/1063677138019090434/LD67X8eS.jpg","View")</f>
        <v>View</v>
      </c>
    </row>
    <row r="213" spans="1:21" ht="123.75">
      <c r="A213" s="4">
        <v>43439.18917824074</v>
      </c>
      <c r="B213" s="5" t="str">
        <f>HYPERLINK("https://twitter.com/iconsiam","@iconsiam")</f>
        <v>@iconsiam</v>
      </c>
      <c r="C213" s="6" t="s">
        <v>792</v>
      </c>
      <c r="D213" s="7" t="s">
        <v>854</v>
      </c>
      <c r="E213" s="8" t="str">
        <f>HYPERLINK("https://twitter.com/iconsiam/status/1070294822575992833","1070294822575992833")</f>
        <v>1070294822575992833</v>
      </c>
      <c r="F213" s="9"/>
      <c r="G213" s="5" t="s">
        <v>855</v>
      </c>
      <c r="H213" s="9"/>
      <c r="I213" s="10">
        <v>14</v>
      </c>
      <c r="J213" s="10">
        <v>22</v>
      </c>
      <c r="K213" s="5" t="str">
        <f t="shared" si="57"/>
        <v>Twitter for Android</v>
      </c>
      <c r="L213" s="10">
        <v>10687</v>
      </c>
      <c r="M213" s="10">
        <v>4</v>
      </c>
      <c r="N213" s="10">
        <v>6</v>
      </c>
      <c r="O213" s="9"/>
      <c r="P213" s="4">
        <v>41597.142604166671</v>
      </c>
      <c r="Q213" s="9"/>
      <c r="R213" s="9"/>
      <c r="S213" s="9"/>
      <c r="T213" s="9"/>
      <c r="U213" s="8" t="str">
        <f>HYPERLINK("https://pbs.twimg.com/profile_images/1018773361365737473/JA61dOav.jpg","View")</f>
        <v>View</v>
      </c>
    </row>
    <row r="214" spans="1:21" ht="67.5">
      <c r="A214" s="4">
        <v>43439.18440972222</v>
      </c>
      <c r="B214" s="5" t="str">
        <f>HYPERLINK("https://twitter.com/JJaePK1","@JJaePK1")</f>
        <v>@JJaePK1</v>
      </c>
      <c r="C214" s="6" t="s">
        <v>856</v>
      </c>
      <c r="D214" s="7" t="s">
        <v>857</v>
      </c>
      <c r="E214" s="8" t="str">
        <f>HYPERLINK("https://twitter.com/JJaePK1/status/1070293093801385989","1070293093801385989")</f>
        <v>1070293093801385989</v>
      </c>
      <c r="F214" s="9"/>
      <c r="G214" s="5" t="s">
        <v>858</v>
      </c>
      <c r="H214" s="9"/>
      <c r="I214" s="10">
        <v>1</v>
      </c>
      <c r="J214" s="10">
        <v>0</v>
      </c>
      <c r="K214" s="5" t="str">
        <f t="shared" ref="K214:K215" si="58">HYPERLINK("http://twitter.com/download/iphone","Twitter for iPhone")</f>
        <v>Twitter for iPhone</v>
      </c>
      <c r="L214" s="10">
        <v>6</v>
      </c>
      <c r="M214" s="10">
        <v>4</v>
      </c>
      <c r="N214" s="10">
        <v>0</v>
      </c>
      <c r="O214" s="9"/>
      <c r="P214" s="4">
        <v>43423.325358796297</v>
      </c>
      <c r="Q214" s="9"/>
      <c r="R214" s="7" t="s">
        <v>859</v>
      </c>
      <c r="S214" s="9"/>
      <c r="T214" s="9"/>
      <c r="U214" s="8" t="str">
        <f>HYPERLINK("https://pbs.twimg.com/profile_images/1065646504709259264/LgsMSU9r.jpg","View")</f>
        <v>View</v>
      </c>
    </row>
    <row r="215" spans="1:21" ht="33.75">
      <c r="A215" s="4">
        <v>43439.18273148148</v>
      </c>
      <c r="B215" s="5" t="str">
        <f>HYPERLINK("https://twitter.com/Nui_Angkana","@Nui_Angkana")</f>
        <v>@Nui_Angkana</v>
      </c>
      <c r="C215" s="6" t="s">
        <v>860</v>
      </c>
      <c r="D215" s="7" t="s">
        <v>861</v>
      </c>
      <c r="E215" s="8" t="str">
        <f>HYPERLINK("https://twitter.com/Nui_Angkana/status/1070292488231903233","1070292488231903233")</f>
        <v>1070292488231903233</v>
      </c>
      <c r="F215" s="9"/>
      <c r="G215" s="5" t="s">
        <v>862</v>
      </c>
      <c r="H215" s="9"/>
      <c r="I215" s="10">
        <v>0</v>
      </c>
      <c r="J215" s="10">
        <v>0</v>
      </c>
      <c r="K215" s="5" t="str">
        <f t="shared" si="58"/>
        <v>Twitter for iPhone</v>
      </c>
      <c r="L215" s="10">
        <v>51</v>
      </c>
      <c r="M215" s="10">
        <v>53</v>
      </c>
      <c r="N215" s="10">
        <v>0</v>
      </c>
      <c r="O215" s="9"/>
      <c r="P215" s="4">
        <v>40333.115347222221</v>
      </c>
      <c r="Q215" s="9"/>
      <c r="R215" s="7" t="s">
        <v>863</v>
      </c>
      <c r="S215" s="9"/>
      <c r="T215" s="9"/>
      <c r="U215" s="8" t="str">
        <f>HYPERLINK("https://pbs.twimg.com/profile_images/1068407221631897600/N2NXPjeZ.jpg","View")</f>
        <v>View</v>
      </c>
    </row>
    <row r="216" spans="1:21" ht="45">
      <c r="A216" s="4">
        <v>43439.167326388888</v>
      </c>
      <c r="B216" s="5" t="str">
        <f>HYPERLINK("https://twitter.com/ji_qian","@ji_qian")</f>
        <v>@ji_qian</v>
      </c>
      <c r="C216" s="6" t="s">
        <v>864</v>
      </c>
      <c r="D216" s="7" t="s">
        <v>865</v>
      </c>
      <c r="E216" s="8" t="str">
        <f>HYPERLINK("https://twitter.com/ji_qian/status/1070286904443121664","1070286904443121664")</f>
        <v>1070286904443121664</v>
      </c>
      <c r="F216" s="5" t="s">
        <v>866</v>
      </c>
      <c r="G216" s="5" t="s">
        <v>867</v>
      </c>
      <c r="H216" s="9"/>
      <c r="I216" s="10">
        <v>2</v>
      </c>
      <c r="J216" s="10">
        <v>2</v>
      </c>
      <c r="K216" s="5" t="str">
        <f>HYPERLINK("http://twitter.com","Twitter Web Client")</f>
        <v>Twitter Web Client</v>
      </c>
      <c r="L216" s="10">
        <v>5</v>
      </c>
      <c r="M216" s="10">
        <v>19</v>
      </c>
      <c r="N216" s="10">
        <v>0</v>
      </c>
      <c r="O216" s="9"/>
      <c r="P216" s="4">
        <v>41100.341747685183</v>
      </c>
      <c r="Q216" s="9"/>
      <c r="R216" s="13" t="s">
        <v>868</v>
      </c>
      <c r="S216" s="5" t="s">
        <v>868</v>
      </c>
      <c r="T216" s="9"/>
      <c r="U216" s="8" t="str">
        <f>HYPERLINK("https://pbs.twimg.com/profile_images/945314085737865217/YWsqQEid.jpg","View")</f>
        <v>View</v>
      </c>
    </row>
    <row r="217" spans="1:21" ht="123.75">
      <c r="A217" s="4">
        <v>43439.163206018522</v>
      </c>
      <c r="B217" s="5" t="str">
        <f>HYPERLINK("https://twitter.com/jpb_foto","@jpb_foto")</f>
        <v>@jpb_foto</v>
      </c>
      <c r="C217" s="6" t="s">
        <v>869</v>
      </c>
      <c r="D217" s="7" t="s">
        <v>870</v>
      </c>
      <c r="E217" s="8" t="str">
        <f>HYPERLINK("https://twitter.com/jpb_foto/status/1070285411824664577","1070285411824664577")</f>
        <v>1070285411824664577</v>
      </c>
      <c r="F217" s="5" t="s">
        <v>871</v>
      </c>
      <c r="G217" s="5" t="s">
        <v>872</v>
      </c>
      <c r="H217" s="9"/>
      <c r="I217" s="10">
        <v>0</v>
      </c>
      <c r="J217" s="10">
        <v>0</v>
      </c>
      <c r="K217" s="5" t="str">
        <f>HYPERLINK("https://buffer.com","Buffer")</f>
        <v>Buffer</v>
      </c>
      <c r="L217" s="10">
        <v>763</v>
      </c>
      <c r="M217" s="10">
        <v>980</v>
      </c>
      <c r="N217" s="10">
        <v>156</v>
      </c>
      <c r="O217" s="9"/>
      <c r="P217" s="4">
        <v>40584.934224537035</v>
      </c>
      <c r="Q217" s="6" t="s">
        <v>873</v>
      </c>
      <c r="R217" s="7" t="s">
        <v>874</v>
      </c>
      <c r="S217" s="5" t="s">
        <v>875</v>
      </c>
      <c r="T217" s="9"/>
      <c r="U217" s="8" t="str">
        <f>HYPERLINK("https://pbs.twimg.com/profile_images/980954897985105921/csFvn1VL.jpg","View")</f>
        <v>View</v>
      </c>
    </row>
    <row r="218" spans="1:21" ht="33.75">
      <c r="A218" s="4">
        <v>43439.156643518523</v>
      </c>
      <c r="B218" s="5" t="str">
        <f>HYPERLINK("https://twitter.com/mr_GT","@mr_GT")</f>
        <v>@mr_GT</v>
      </c>
      <c r="C218" s="6" t="s">
        <v>876</v>
      </c>
      <c r="D218" s="7" t="s">
        <v>877</v>
      </c>
      <c r="E218" s="8" t="str">
        <f>HYPERLINK("https://twitter.com/mr_GT/status/1070283031238377472","1070283031238377472")</f>
        <v>1070283031238377472</v>
      </c>
      <c r="F218" s="5" t="s">
        <v>878</v>
      </c>
      <c r="G218" s="9"/>
      <c r="H218" s="5" t="str">
        <f>HYPERLINK("https://ctrlq.org/maps/address/#13.72703909,100.50997928","Map")</f>
        <v>Map</v>
      </c>
      <c r="I218" s="10">
        <v>0</v>
      </c>
      <c r="J218" s="10">
        <v>1</v>
      </c>
      <c r="K218" s="5" t="str">
        <f>HYPERLINK("http://instagram.com","Instagram")</f>
        <v>Instagram</v>
      </c>
      <c r="L218" s="10">
        <v>98</v>
      </c>
      <c r="M218" s="10">
        <v>203</v>
      </c>
      <c r="N218" s="10">
        <v>0</v>
      </c>
      <c r="O218" s="9"/>
      <c r="P218" s="4">
        <v>40072.895092592589</v>
      </c>
      <c r="Q218" s="6" t="s">
        <v>879</v>
      </c>
      <c r="R218" s="9"/>
      <c r="S218" s="9"/>
      <c r="T218" s="9"/>
      <c r="U218" s="8" t="str">
        <f>HYPERLINK("https://pbs.twimg.com/profile_images/866650734003191808/IEzW9Sxn.jpg","View")</f>
        <v>View</v>
      </c>
    </row>
    <row r="219" spans="1:21" ht="123.75">
      <c r="A219" s="4">
        <v>43439.156597222223</v>
      </c>
      <c r="B219" s="5" t="str">
        <f>HYPERLINK("https://twitter.com/anieway","@anieway")</f>
        <v>@anieway</v>
      </c>
      <c r="C219" s="6" t="s">
        <v>783</v>
      </c>
      <c r="D219" s="7" t="s">
        <v>880</v>
      </c>
      <c r="E219" s="8" t="str">
        <f>HYPERLINK("https://twitter.com/anieway/status/1070283015442452480","1070283015442452480")</f>
        <v>1070283015442452480</v>
      </c>
      <c r="F219" s="5" t="s">
        <v>881</v>
      </c>
      <c r="G219" s="9"/>
      <c r="H219" s="9"/>
      <c r="I219" s="10">
        <v>0</v>
      </c>
      <c r="J219" s="10">
        <v>1</v>
      </c>
      <c r="K219" s="5" t="str">
        <f>HYPERLINK("http://twitter.com/download/iphone","Twitter for iPhone")</f>
        <v>Twitter for iPhone</v>
      </c>
      <c r="L219" s="10">
        <v>122</v>
      </c>
      <c r="M219" s="10">
        <v>487</v>
      </c>
      <c r="N219" s="10">
        <v>3</v>
      </c>
      <c r="O219" s="9"/>
      <c r="P219" s="4">
        <v>40337.807604166665</v>
      </c>
      <c r="Q219" s="6" t="s">
        <v>786</v>
      </c>
      <c r="R219" s="7" t="s">
        <v>787</v>
      </c>
      <c r="S219" s="9"/>
      <c r="T219" s="9"/>
      <c r="U219" s="8" t="str">
        <f>HYPERLINK("https://pbs.twimg.com/profile_images/1039179941462474752/rVaYslHK.jpg","View")</f>
        <v>View</v>
      </c>
    </row>
    <row r="220" spans="1:21" ht="191.25">
      <c r="A220" s="4">
        <v>43439.155162037037</v>
      </c>
      <c r="B220" s="5" t="str">
        <f t="shared" ref="B220:B221" si="59">HYPERLINK("https://twitter.com/imtaiki","@imtaiki")</f>
        <v>@imtaiki</v>
      </c>
      <c r="C220" s="6" t="s">
        <v>849</v>
      </c>
      <c r="D220" s="7" t="s">
        <v>882</v>
      </c>
      <c r="E220" s="8" t="str">
        <f>HYPERLINK("https://twitter.com/imtaiki/status/1070282496581894144","1070282496581894144")</f>
        <v>1070282496581894144</v>
      </c>
      <c r="F220" s="9"/>
      <c r="G220" s="5" t="s">
        <v>883</v>
      </c>
      <c r="H220" s="9"/>
      <c r="I220" s="10">
        <v>56</v>
      </c>
      <c r="J220" s="10">
        <v>21</v>
      </c>
      <c r="K220" s="5" t="str">
        <f t="shared" ref="K220:K221" si="60">HYPERLINK("http://twitter.com/download/android","Twitter for Android")</f>
        <v>Twitter for Android</v>
      </c>
      <c r="L220" s="10">
        <v>37822</v>
      </c>
      <c r="M220" s="10">
        <v>410</v>
      </c>
      <c r="N220" s="10">
        <v>236</v>
      </c>
      <c r="O220" s="9"/>
      <c r="P220" s="4">
        <v>40044.171793981484</v>
      </c>
      <c r="Q220" s="6" t="s">
        <v>59</v>
      </c>
      <c r="R220" s="7" t="s">
        <v>852</v>
      </c>
      <c r="S220" s="5" t="s">
        <v>853</v>
      </c>
      <c r="T220" s="9"/>
      <c r="U220" s="8" t="str">
        <f t="shared" ref="U220:U221" si="61">HYPERLINK("https://pbs.twimg.com/profile_images/1063677138019090434/LD67X8eS.jpg","View")</f>
        <v>View</v>
      </c>
    </row>
    <row r="221" spans="1:21" ht="213.75">
      <c r="A221" s="4">
        <v>43439.150023148148</v>
      </c>
      <c r="B221" s="5" t="str">
        <f t="shared" si="59"/>
        <v>@imtaiki</v>
      </c>
      <c r="C221" s="6" t="s">
        <v>849</v>
      </c>
      <c r="D221" s="7" t="s">
        <v>884</v>
      </c>
      <c r="E221" s="8" t="str">
        <f>HYPERLINK("https://twitter.com/imtaiki/status/1070280634151518208","1070280634151518208")</f>
        <v>1070280634151518208</v>
      </c>
      <c r="F221" s="9"/>
      <c r="G221" s="5" t="s">
        <v>885</v>
      </c>
      <c r="H221" s="9"/>
      <c r="I221" s="10">
        <v>51</v>
      </c>
      <c r="J221" s="10">
        <v>18</v>
      </c>
      <c r="K221" s="5" t="str">
        <f t="shared" si="60"/>
        <v>Twitter for Android</v>
      </c>
      <c r="L221" s="10">
        <v>37822</v>
      </c>
      <c r="M221" s="10">
        <v>410</v>
      </c>
      <c r="N221" s="10">
        <v>236</v>
      </c>
      <c r="O221" s="9"/>
      <c r="P221" s="4">
        <v>40044.171793981484</v>
      </c>
      <c r="Q221" s="6" t="s">
        <v>59</v>
      </c>
      <c r="R221" s="7" t="s">
        <v>852</v>
      </c>
      <c r="S221" s="5" t="s">
        <v>853</v>
      </c>
      <c r="T221" s="9"/>
      <c r="U221" s="8" t="str">
        <f t="shared" si="61"/>
        <v>View</v>
      </c>
    </row>
    <row r="222" spans="1:21" ht="191.25">
      <c r="A222" s="4">
        <v>43439.144502314812</v>
      </c>
      <c r="B222" s="5" t="str">
        <f>HYPERLINK("https://twitter.com/bigger_bns","@bigger_bns")</f>
        <v>@bigger_bns</v>
      </c>
      <c r="C222" s="6" t="s">
        <v>886</v>
      </c>
      <c r="D222" s="7" t="s">
        <v>887</v>
      </c>
      <c r="E222" s="8" t="str">
        <f>HYPERLINK("https://twitter.com/bigger_bns/status/1070278631396503552","1070278631396503552")</f>
        <v>1070278631396503552</v>
      </c>
      <c r="F222" s="9"/>
      <c r="G222" s="5" t="s">
        <v>888</v>
      </c>
      <c r="H222" s="9"/>
      <c r="I222" s="10">
        <v>3</v>
      </c>
      <c r="J222" s="10">
        <v>0</v>
      </c>
      <c r="K222" s="5" t="str">
        <f>HYPERLINK("http://twitter.com/download/iphone","Twitter for iPhone")</f>
        <v>Twitter for iPhone</v>
      </c>
      <c r="L222" s="10">
        <v>516</v>
      </c>
      <c r="M222" s="10">
        <v>283</v>
      </c>
      <c r="N222" s="10">
        <v>2</v>
      </c>
      <c r="O222" s="9"/>
      <c r="P222" s="4">
        <v>40023.136076388888</v>
      </c>
      <c r="Q222" s="9"/>
      <c r="R222" s="7" t="s">
        <v>889</v>
      </c>
      <c r="S222" s="9"/>
      <c r="T222" s="9"/>
      <c r="U222" s="8" t="str">
        <f>HYPERLINK("https://pbs.twimg.com/profile_images/799543649474330626/HQAR9YQs.jpg","View")</f>
        <v>View</v>
      </c>
    </row>
    <row r="223" spans="1:21" ht="67.5">
      <c r="A223" s="4">
        <v>43439.141076388885</v>
      </c>
      <c r="B223" s="5" t="str">
        <f>HYPERLINK("https://twitter.com/su_cps","@su_cps")</f>
        <v>@su_cps</v>
      </c>
      <c r="C223" s="6" t="s">
        <v>890</v>
      </c>
      <c r="D223" s="7" t="s">
        <v>891</v>
      </c>
      <c r="E223" s="8" t="str">
        <f>HYPERLINK("https://twitter.com/su_cps/status/1070277389836476416","1070277389836476416")</f>
        <v>1070277389836476416</v>
      </c>
      <c r="F223" s="5" t="s">
        <v>892</v>
      </c>
      <c r="G223" s="9"/>
      <c r="H223" s="5" t="str">
        <f>HYPERLINK("https://ctrlq.org/maps/address/#13.72703909,100.50997928","Map")</f>
        <v>Map</v>
      </c>
      <c r="I223" s="10">
        <v>0</v>
      </c>
      <c r="J223" s="10">
        <v>0</v>
      </c>
      <c r="K223" s="5" t="str">
        <f>HYPERLINK("http://instagram.com","Instagram")</f>
        <v>Instagram</v>
      </c>
      <c r="L223" s="10">
        <v>171</v>
      </c>
      <c r="M223" s="10">
        <v>190</v>
      </c>
      <c r="N223" s="10">
        <v>8</v>
      </c>
      <c r="O223" s="9"/>
      <c r="P223" s="4">
        <v>40838.968206018515</v>
      </c>
      <c r="Q223" s="9"/>
      <c r="R223" s="7" t="s">
        <v>893</v>
      </c>
      <c r="S223" s="9"/>
      <c r="T223" s="9"/>
      <c r="U223" s="8" t="str">
        <f>HYPERLINK("https://pbs.twimg.com/profile_images/1040174623218778113/nXzGIHqc.jpg","View")</f>
        <v>View</v>
      </c>
    </row>
    <row r="224" spans="1:21" ht="191.25">
      <c r="A224" s="4">
        <v>43439.138680555552</v>
      </c>
      <c r="B224" s="5" t="str">
        <f>HYPERLINK("https://twitter.com/bigger_bns","@bigger_bns")</f>
        <v>@bigger_bns</v>
      </c>
      <c r="C224" s="6" t="s">
        <v>886</v>
      </c>
      <c r="D224" s="7" t="s">
        <v>894</v>
      </c>
      <c r="E224" s="8" t="str">
        <f>HYPERLINK("https://twitter.com/bigger_bns/status/1070276521498034182","1070276521498034182")</f>
        <v>1070276521498034182</v>
      </c>
      <c r="F224" s="9"/>
      <c r="G224" s="5" t="s">
        <v>895</v>
      </c>
      <c r="H224" s="9"/>
      <c r="I224" s="10">
        <v>6</v>
      </c>
      <c r="J224" s="10">
        <v>2</v>
      </c>
      <c r="K224" s="5" t="str">
        <f>HYPERLINK("http://twitter.com/download/iphone","Twitter for iPhone")</f>
        <v>Twitter for iPhone</v>
      </c>
      <c r="L224" s="10">
        <v>516</v>
      </c>
      <c r="M224" s="10">
        <v>283</v>
      </c>
      <c r="N224" s="10">
        <v>2</v>
      </c>
      <c r="O224" s="9"/>
      <c r="P224" s="4">
        <v>40023.136076388888</v>
      </c>
      <c r="Q224" s="9"/>
      <c r="R224" s="7" t="s">
        <v>889</v>
      </c>
      <c r="S224" s="9"/>
      <c r="T224" s="9"/>
      <c r="U224" s="8" t="str">
        <f>HYPERLINK("https://pbs.twimg.com/profile_images/799543649474330626/HQAR9YQs.jpg","View")</f>
        <v>View</v>
      </c>
    </row>
    <row r="225" spans="1:21" ht="191.25">
      <c r="A225" s="4">
        <v>43439.137812500005</v>
      </c>
      <c r="B225" s="5" t="str">
        <f>HYPERLINK("https://twitter.com/antonionurcahyo","@antonionurcahyo")</f>
        <v>@antonionurcahyo</v>
      </c>
      <c r="C225" s="6" t="s">
        <v>896</v>
      </c>
      <c r="D225" s="7" t="s">
        <v>897</v>
      </c>
      <c r="E225" s="8" t="str">
        <f>HYPERLINK("https://twitter.com/antonionurcahyo/status/1070276208716218368","1070276208716218368")</f>
        <v>1070276208716218368</v>
      </c>
      <c r="F225" s="9"/>
      <c r="G225" s="9"/>
      <c r="H225" s="9"/>
      <c r="I225" s="10">
        <v>1</v>
      </c>
      <c r="J225" s="10">
        <v>0</v>
      </c>
      <c r="K225" s="5" t="str">
        <f>HYPERLINK("http://twitter.com/#!/download/ipad","Twitter for iPad")</f>
        <v>Twitter for iPad</v>
      </c>
      <c r="L225" s="10">
        <v>41</v>
      </c>
      <c r="M225" s="10">
        <v>28</v>
      </c>
      <c r="N225" s="10">
        <v>0</v>
      </c>
      <c r="O225" s="9"/>
      <c r="P225" s="4">
        <v>43349.989166666666</v>
      </c>
      <c r="Q225" s="6" t="s">
        <v>898</v>
      </c>
      <c r="R225" s="7" t="s">
        <v>899</v>
      </c>
      <c r="S225" s="9"/>
      <c r="T225" s="9"/>
      <c r="U225" s="8" t="str">
        <f>HYPERLINK("https://pbs.twimg.com/profile_images/1037955278560419840/VUEc4Iph.jpg","View")</f>
        <v>View</v>
      </c>
    </row>
    <row r="226" spans="1:21" ht="112.5">
      <c r="A226" s="4">
        <v>43439.135381944448</v>
      </c>
      <c r="B226" s="5" t="str">
        <f>HYPERLINK("https://twitter.com/sincereisscary","@sincereisscary")</f>
        <v>@sincereisscary</v>
      </c>
      <c r="C226" s="6" t="s">
        <v>900</v>
      </c>
      <c r="D226" s="7" t="s">
        <v>901</v>
      </c>
      <c r="E226" s="8" t="str">
        <f>HYPERLINK("https://twitter.com/sincereisscary/status/1070275328738713602","1070275328738713602")</f>
        <v>1070275328738713602</v>
      </c>
      <c r="F226" s="9"/>
      <c r="G226" s="5" t="s">
        <v>902</v>
      </c>
      <c r="H226" s="9"/>
      <c r="I226" s="10">
        <v>3</v>
      </c>
      <c r="J226" s="10">
        <v>1</v>
      </c>
      <c r="K226" s="5" t="str">
        <f t="shared" ref="K226:K228" si="62">HYPERLINK("http://twitter.com/download/android","Twitter for Android")</f>
        <v>Twitter for Android</v>
      </c>
      <c r="L226" s="10">
        <v>3715</v>
      </c>
      <c r="M226" s="10">
        <v>641</v>
      </c>
      <c r="N226" s="10">
        <v>34</v>
      </c>
      <c r="O226" s="9"/>
      <c r="P226" s="4">
        <v>41758.114050925928</v>
      </c>
      <c r="Q226" s="6" t="s">
        <v>98</v>
      </c>
      <c r="R226" s="7" t="s">
        <v>903</v>
      </c>
      <c r="S226" s="9"/>
      <c r="T226" s="9"/>
      <c r="U226" s="8" t="str">
        <f>HYPERLINK("https://pbs.twimg.com/profile_images/1070324465140027394/V0tPrG-R.jpg","View")</f>
        <v>View</v>
      </c>
    </row>
    <row r="227" spans="1:21" ht="12.75">
      <c r="A227" s="4">
        <v>43439.131030092598</v>
      </c>
      <c r="B227" s="5" t="str">
        <f>HYPERLINK("https://twitter.com/tonkritsadi","@tonkritsadi")</f>
        <v>@tonkritsadi</v>
      </c>
      <c r="C227" s="6" t="s">
        <v>904</v>
      </c>
      <c r="D227" s="7" t="s">
        <v>905</v>
      </c>
      <c r="E227" s="8" t="str">
        <f>HYPERLINK("https://twitter.com/tonkritsadi/status/1070273750904397824","1070273750904397824")</f>
        <v>1070273750904397824</v>
      </c>
      <c r="F227" s="9"/>
      <c r="G227" s="5" t="s">
        <v>906</v>
      </c>
      <c r="H227" s="9"/>
      <c r="I227" s="10">
        <v>0</v>
      </c>
      <c r="J227" s="10">
        <v>4</v>
      </c>
      <c r="K227" s="5" t="str">
        <f t="shared" si="62"/>
        <v>Twitter for Android</v>
      </c>
      <c r="L227" s="10">
        <v>12</v>
      </c>
      <c r="M227" s="10">
        <v>48</v>
      </c>
      <c r="N227" s="10">
        <v>0</v>
      </c>
      <c r="O227" s="9"/>
      <c r="P227" s="4">
        <v>43317.108935185184</v>
      </c>
      <c r="Q227" s="9"/>
      <c r="R227" s="9"/>
      <c r="S227" s="9"/>
      <c r="T227" s="9"/>
      <c r="U227" s="8" t="str">
        <f>HYPERLINK("https://pbs.twimg.com/profile_images/1045711003713847296/SIRO-qgL.jpg","View")</f>
        <v>View</v>
      </c>
    </row>
    <row r="228" spans="1:21" ht="202.5">
      <c r="A228" s="4">
        <v>43439.129317129627</v>
      </c>
      <c r="B228" s="5" t="str">
        <f>HYPERLINK("https://twitter.com/GINGUN7","@GINGUN7")</f>
        <v>@GINGUN7</v>
      </c>
      <c r="C228" s="6" t="s">
        <v>179</v>
      </c>
      <c r="D228" s="7" t="s">
        <v>907</v>
      </c>
      <c r="E228" s="8" t="str">
        <f>HYPERLINK("https://twitter.com/GINGUN7/status/1070273128318660608","1070273128318660608")</f>
        <v>1070273128318660608</v>
      </c>
      <c r="F228" s="9"/>
      <c r="G228" s="5" t="s">
        <v>908</v>
      </c>
      <c r="H228" s="9"/>
      <c r="I228" s="10">
        <v>33</v>
      </c>
      <c r="J228" s="10">
        <v>14</v>
      </c>
      <c r="K228" s="5" t="str">
        <f t="shared" si="62"/>
        <v>Twitter for Android</v>
      </c>
      <c r="L228" s="10">
        <v>1067</v>
      </c>
      <c r="M228" s="10">
        <v>74</v>
      </c>
      <c r="N228" s="10">
        <v>2</v>
      </c>
      <c r="O228" s="9"/>
      <c r="P228" s="4">
        <v>43330.166342592594</v>
      </c>
      <c r="Q228" s="6" t="s">
        <v>182</v>
      </c>
      <c r="R228" s="7" t="s">
        <v>183</v>
      </c>
      <c r="S228" s="9"/>
      <c r="T228" s="9"/>
      <c r="U228" s="8" t="str">
        <f>HYPERLINK("https://pbs.twimg.com/profile_images/1030771806716616704/gzXlES3Q.jpg","View")</f>
        <v>View</v>
      </c>
    </row>
    <row r="229" spans="1:21" ht="157.5">
      <c r="A229" s="4">
        <v>43439.125763888893</v>
      </c>
      <c r="B229" s="5" t="str">
        <f>HYPERLINK("https://twitter.com/Shakugans","@Shakugans")</f>
        <v>@Shakugans</v>
      </c>
      <c r="C229" s="6" t="s">
        <v>324</v>
      </c>
      <c r="D229" s="7" t="s">
        <v>909</v>
      </c>
      <c r="E229" s="8" t="str">
        <f>HYPERLINK("https://twitter.com/Shakugans/status/1070271843238477824","1070271843238477824")</f>
        <v>1070271843238477824</v>
      </c>
      <c r="F229" s="5" t="s">
        <v>910</v>
      </c>
      <c r="G229" s="9"/>
      <c r="H229" s="9"/>
      <c r="I229" s="10">
        <v>0</v>
      </c>
      <c r="J229" s="10">
        <v>0</v>
      </c>
      <c r="K229" s="5" t="str">
        <f>HYPERLINK("http://twitter.com/download/iphone","Twitter for iPhone")</f>
        <v>Twitter for iPhone</v>
      </c>
      <c r="L229" s="10">
        <v>325</v>
      </c>
      <c r="M229" s="10">
        <v>593</v>
      </c>
      <c r="N229" s="10">
        <v>12</v>
      </c>
      <c r="O229" s="9"/>
      <c r="P229" s="4">
        <v>40324.170162037037</v>
      </c>
      <c r="Q229" s="6" t="s">
        <v>59</v>
      </c>
      <c r="R229" s="7" t="s">
        <v>327</v>
      </c>
      <c r="S229" s="5" t="s">
        <v>328</v>
      </c>
      <c r="T229" s="9"/>
      <c r="U229" s="8" t="str">
        <f>HYPERLINK("https://pbs.twimg.com/profile_images/1070740107261427713/SiXFYh_r.jpg","View")</f>
        <v>View</v>
      </c>
    </row>
    <row r="230" spans="1:21" ht="191.25">
      <c r="A230" s="4">
        <v>43439.111851851849</v>
      </c>
      <c r="B230" s="5" t="str">
        <f>HYPERLINK("https://twitter.com/FlowerZoo","@FlowerZoo")</f>
        <v>@FlowerZoo</v>
      </c>
      <c r="C230" s="6" t="s">
        <v>264</v>
      </c>
      <c r="D230" s="7" t="s">
        <v>911</v>
      </c>
      <c r="E230" s="8" t="str">
        <f>HYPERLINK("https://twitter.com/FlowerZoo/status/1070266802351919105","1070266802351919105")</f>
        <v>1070266802351919105</v>
      </c>
      <c r="F230" s="9"/>
      <c r="G230" s="5" t="s">
        <v>912</v>
      </c>
      <c r="H230" s="9"/>
      <c r="I230" s="10">
        <v>0</v>
      </c>
      <c r="J230" s="10">
        <v>0</v>
      </c>
      <c r="K230" s="5" t="str">
        <f>HYPERLINK("http://twitter.com/download/android","Twitter for Android")</f>
        <v>Twitter for Android</v>
      </c>
      <c r="L230" s="10">
        <v>62</v>
      </c>
      <c r="M230" s="10">
        <v>41</v>
      </c>
      <c r="N230" s="10">
        <v>0</v>
      </c>
      <c r="O230" s="9"/>
      <c r="P230" s="4">
        <v>40422.464803240742</v>
      </c>
      <c r="Q230" s="6" t="s">
        <v>267</v>
      </c>
      <c r="R230" s="7" t="s">
        <v>268</v>
      </c>
      <c r="S230" s="5" t="s">
        <v>269</v>
      </c>
      <c r="T230" s="9"/>
      <c r="U230" s="8" t="str">
        <f>HYPERLINK("https://pbs.twimg.com/profile_images/1036527543313031168/v3-xcvd8.jpg","View")</f>
        <v>View</v>
      </c>
    </row>
    <row r="231" spans="1:21" ht="123.75">
      <c r="A231" s="4">
        <v>43439.109039351853</v>
      </c>
      <c r="B231" s="5" t="str">
        <f>HYPERLINK("https://twitter.com/MasterPopWorld","@MasterPopWorld")</f>
        <v>@MasterPopWorld</v>
      </c>
      <c r="C231" s="6" t="s">
        <v>913</v>
      </c>
      <c r="D231" s="7" t="s">
        <v>914</v>
      </c>
      <c r="E231" s="8" t="str">
        <f>HYPERLINK("https://twitter.com/MasterPopWorld/status/1070265782385311744","1070265782385311744")</f>
        <v>1070265782385311744</v>
      </c>
      <c r="F231" s="5" t="s">
        <v>915</v>
      </c>
      <c r="G231" s="9"/>
      <c r="H231" s="5" t="str">
        <f>HYPERLINK("https://ctrlq.org/maps/address/#13.72703909,100.50997928","Map")</f>
        <v>Map</v>
      </c>
      <c r="I231" s="10">
        <v>0</v>
      </c>
      <c r="J231" s="10">
        <v>12</v>
      </c>
      <c r="K231" s="5" t="str">
        <f>HYPERLINK("http://instagram.com","Instagram")</f>
        <v>Instagram</v>
      </c>
      <c r="L231" s="10">
        <v>561306</v>
      </c>
      <c r="M231" s="10">
        <v>11902</v>
      </c>
      <c r="N231" s="10">
        <v>466</v>
      </c>
      <c r="O231" s="9"/>
      <c r="P231" s="4">
        <v>40056.13863425926</v>
      </c>
      <c r="Q231" s="6" t="s">
        <v>916</v>
      </c>
      <c r="R231" s="7" t="s">
        <v>917</v>
      </c>
      <c r="S231" s="5" t="s">
        <v>918</v>
      </c>
      <c r="T231" s="9"/>
      <c r="U231" s="8" t="str">
        <f>HYPERLINK("https://pbs.twimg.com/profile_images/1026720400464465920/0C2LzPQK.jpg","View")</f>
        <v>View</v>
      </c>
    </row>
    <row r="232" spans="1:21" ht="112.5">
      <c r="A232" s="4">
        <v>43439.108171296291</v>
      </c>
      <c r="B232" s="5" t="str">
        <f>HYPERLINK("https://twitter.com/MaverickSK","@MaverickSK")</f>
        <v>@MaverickSK</v>
      </c>
      <c r="C232" s="6" t="s">
        <v>919</v>
      </c>
      <c r="D232" s="7" t="s">
        <v>920</v>
      </c>
      <c r="E232" s="8" t="str">
        <f>HYPERLINK("https://twitter.com/MaverickSK/status/1070265465274912769","1070265465274912769")</f>
        <v>1070265465274912769</v>
      </c>
      <c r="F232" s="9"/>
      <c r="G232" s="9"/>
      <c r="H232" s="9"/>
      <c r="I232" s="10">
        <v>0</v>
      </c>
      <c r="J232" s="10">
        <v>0</v>
      </c>
      <c r="K232" s="5" t="str">
        <f>HYPERLINK("http://twitter.com/download/iphone","Twitter for iPhone")</f>
        <v>Twitter for iPhone</v>
      </c>
      <c r="L232" s="10">
        <v>29</v>
      </c>
      <c r="M232" s="10">
        <v>137</v>
      </c>
      <c r="N232" s="10">
        <v>6</v>
      </c>
      <c r="O232" s="9"/>
      <c r="P232" s="4">
        <v>41314.317037037035</v>
      </c>
      <c r="Q232" s="6" t="s">
        <v>98</v>
      </c>
      <c r="R232" s="7" t="s">
        <v>921</v>
      </c>
      <c r="S232" s="5" t="s">
        <v>922</v>
      </c>
      <c r="T232" s="9"/>
      <c r="U232" s="8" t="str">
        <f>HYPERLINK("https://pbs.twimg.com/profile_images/1067087221289738240/-A4WasAe.jpg","View")</f>
        <v>View</v>
      </c>
    </row>
    <row r="233" spans="1:21" ht="135">
      <c r="A233" s="4">
        <v>43439.106562500005</v>
      </c>
      <c r="B233" s="5" t="str">
        <f>HYPERLINK("https://twitter.com/0522Sudarat","@0522Sudarat")</f>
        <v>@0522Sudarat</v>
      </c>
      <c r="C233" s="6" t="s">
        <v>923</v>
      </c>
      <c r="D233" s="7" t="s">
        <v>924</v>
      </c>
      <c r="E233" s="8" t="str">
        <f>HYPERLINK("https://twitter.com/0522Sudarat/status/1070264882791047168","1070264882791047168")</f>
        <v>1070264882791047168</v>
      </c>
      <c r="F233" s="9"/>
      <c r="G233" s="9"/>
      <c r="H233" s="9"/>
      <c r="I233" s="10">
        <v>0</v>
      </c>
      <c r="J233" s="10">
        <v>0</v>
      </c>
      <c r="K233" s="5" t="str">
        <f>HYPERLINK("http://twitter.com/download/android","Twitter for Android")</f>
        <v>Twitter for Android</v>
      </c>
      <c r="L233" s="10">
        <v>6</v>
      </c>
      <c r="M233" s="10">
        <v>71</v>
      </c>
      <c r="N233" s="10">
        <v>0</v>
      </c>
      <c r="O233" s="9"/>
      <c r="P233" s="4">
        <v>43240.378402777773</v>
      </c>
      <c r="Q233" s="9"/>
      <c r="R233" s="7" t="s">
        <v>925</v>
      </c>
      <c r="S233" s="9"/>
      <c r="T233" s="9"/>
      <c r="U233" s="8" t="str">
        <f>HYPERLINK("https://pbs.twimg.com/profile_images/1067654257057259520/JAEvFAiA.jpg","View")</f>
        <v>View</v>
      </c>
    </row>
    <row r="234" spans="1:21" ht="22.5">
      <c r="A234" s="4">
        <v>43439.105486111112</v>
      </c>
      <c r="B234" s="5" t="str">
        <f>HYPERLINK("https://twitter.com/jarem_jamess","@jarem_jamess")</f>
        <v>@jarem_jamess</v>
      </c>
      <c r="C234" s="6" t="s">
        <v>926</v>
      </c>
      <c r="D234" s="7" t="s">
        <v>927</v>
      </c>
      <c r="E234" s="8" t="str">
        <f>HYPERLINK("https://twitter.com/jarem_jamess/status/1070264494952079360","1070264494952079360")</f>
        <v>1070264494952079360</v>
      </c>
      <c r="F234" s="5" t="s">
        <v>928</v>
      </c>
      <c r="G234" s="5" t="s">
        <v>929</v>
      </c>
      <c r="H234" s="9"/>
      <c r="I234" s="10">
        <v>4</v>
      </c>
      <c r="J234" s="10">
        <v>1</v>
      </c>
      <c r="K234" s="5" t="str">
        <f>HYPERLINK("http://twitter.com/download/iphone","Twitter for iPhone")</f>
        <v>Twitter for iPhone</v>
      </c>
      <c r="L234" s="10">
        <v>113</v>
      </c>
      <c r="M234" s="10">
        <v>63</v>
      </c>
      <c r="N234" s="10">
        <v>0</v>
      </c>
      <c r="O234" s="9"/>
      <c r="P234" s="4">
        <v>41009.382222222222</v>
      </c>
      <c r="Q234" s="6" t="s">
        <v>98</v>
      </c>
      <c r="R234" s="7" t="s">
        <v>930</v>
      </c>
      <c r="S234" s="9"/>
      <c r="T234" s="9"/>
      <c r="U234" s="8" t="str">
        <f>HYPERLINK("https://pbs.twimg.com/profile_images/959890642594746368/Q_Csdm73.jpg","View")</f>
        <v>View</v>
      </c>
    </row>
    <row r="235" spans="1:21" ht="112.5">
      <c r="A235" s="4">
        <v>43439.102141203708</v>
      </c>
      <c r="B235" s="5" t="str">
        <f>HYPERLINK("https://twitter.com/Bbelleb","@Bbelleb")</f>
        <v>@Bbelleb</v>
      </c>
      <c r="C235" s="6" t="s">
        <v>931</v>
      </c>
      <c r="D235" s="7" t="s">
        <v>932</v>
      </c>
      <c r="E235" s="8" t="str">
        <f>HYPERLINK("https://twitter.com/Bbelleb/status/1070263281648988161","1070263281648988161")</f>
        <v>1070263281648988161</v>
      </c>
      <c r="F235" s="9"/>
      <c r="G235" s="5" t="s">
        <v>933</v>
      </c>
      <c r="H235" s="9"/>
      <c r="I235" s="10">
        <v>7</v>
      </c>
      <c r="J235" s="10">
        <v>5</v>
      </c>
      <c r="K235" s="5" t="str">
        <f>HYPERLINK("http://twitter.com/#!/download/ipad","Twitter for iPad")</f>
        <v>Twitter for iPad</v>
      </c>
      <c r="L235" s="10">
        <v>124</v>
      </c>
      <c r="M235" s="10">
        <v>278</v>
      </c>
      <c r="N235" s="10">
        <v>2</v>
      </c>
      <c r="O235" s="9"/>
      <c r="P235" s="4">
        <v>40490.765497685185</v>
      </c>
      <c r="Q235" s="9"/>
      <c r="R235" s="9"/>
      <c r="S235" s="9"/>
      <c r="T235" s="9"/>
      <c r="U235" s="8" t="str">
        <f>HYPERLINK("https://pbs.twimg.com/profile_images/706528965704314880/wWepGwf2.jpg","View")</f>
        <v>View</v>
      </c>
    </row>
    <row r="236" spans="1:21" ht="45">
      <c r="A236" s="4">
        <v>43439.097129629634</v>
      </c>
      <c r="B236" s="5" t="str">
        <f>HYPERLINK("https://twitter.com/7iwtouch","@7iwtouch")</f>
        <v>@7iwtouch</v>
      </c>
      <c r="C236" s="6" t="s">
        <v>934</v>
      </c>
      <c r="D236" s="7" t="s">
        <v>935</v>
      </c>
      <c r="E236" s="8" t="str">
        <f>HYPERLINK("https://twitter.com/7iwtouch/status/1070261464638746625","1070261464638746625")</f>
        <v>1070261464638746625</v>
      </c>
      <c r="F236" s="9"/>
      <c r="G236" s="5" t="s">
        <v>936</v>
      </c>
      <c r="H236" s="9"/>
      <c r="I236" s="10">
        <v>0</v>
      </c>
      <c r="J236" s="10">
        <v>7</v>
      </c>
      <c r="K236" s="5" t="str">
        <f>HYPERLINK("http://twitter.com/download/android","Twitter for Android")</f>
        <v>Twitter for Android</v>
      </c>
      <c r="L236" s="10">
        <v>212</v>
      </c>
      <c r="M236" s="10">
        <v>198</v>
      </c>
      <c r="N236" s="10">
        <v>0</v>
      </c>
      <c r="O236" s="9"/>
      <c r="P236" s="4">
        <v>41696.31527777778</v>
      </c>
      <c r="Q236" s="6" t="s">
        <v>262</v>
      </c>
      <c r="R236" s="9"/>
      <c r="S236" s="5" t="s">
        <v>937</v>
      </c>
      <c r="T236" s="9"/>
      <c r="U236" s="8" t="str">
        <f>HYPERLINK("https://pbs.twimg.com/profile_images/1011274792484270081/9Ur7uEz_.jpg","View")</f>
        <v>View</v>
      </c>
    </row>
    <row r="237" spans="1:21" ht="168.75">
      <c r="A237" s="4">
        <v>43439.096388888887</v>
      </c>
      <c r="B237" s="5" t="str">
        <f>HYPERLINK("https://twitter.com/MoMoParadiseT","@MoMoParadiseT")</f>
        <v>@MoMoParadiseT</v>
      </c>
      <c r="C237" s="6" t="s">
        <v>938</v>
      </c>
      <c r="D237" s="7" t="s">
        <v>939</v>
      </c>
      <c r="E237" s="8" t="str">
        <f>HYPERLINK("https://twitter.com/MoMoParadiseT/status/1070261195226021888","1070261195226021888")</f>
        <v>1070261195226021888</v>
      </c>
      <c r="F237" s="9"/>
      <c r="G237" s="9"/>
      <c r="H237" s="9"/>
      <c r="I237" s="10">
        <v>0</v>
      </c>
      <c r="J237" s="10">
        <v>0</v>
      </c>
      <c r="K237" s="5" t="str">
        <f>HYPERLINK("http://www.facebook.com/twitter","Facebook")</f>
        <v>Facebook</v>
      </c>
      <c r="L237" s="10">
        <v>11</v>
      </c>
      <c r="M237" s="10">
        <v>9</v>
      </c>
      <c r="N237" s="10">
        <v>0</v>
      </c>
      <c r="O237" s="9"/>
      <c r="P237" s="4">
        <v>41404.401643518519</v>
      </c>
      <c r="Q237" s="9"/>
      <c r="R237" s="9"/>
      <c r="S237" s="9"/>
      <c r="T237" s="9"/>
      <c r="U237" s="10" t="s">
        <v>940</v>
      </c>
    </row>
    <row r="238" spans="1:21" ht="213.75">
      <c r="A238" s="4">
        <v>43439.087800925925</v>
      </c>
      <c r="B238" s="5" t="str">
        <f>HYPERLINK("https://twitter.com/psmark1821","@psmark1821")</f>
        <v>@psmark1821</v>
      </c>
      <c r="C238" s="6" t="s">
        <v>941</v>
      </c>
      <c r="D238" s="7" t="s">
        <v>942</v>
      </c>
      <c r="E238" s="8" t="str">
        <f>HYPERLINK("https://twitter.com/psmark1821/status/1070258085405413381","1070258085405413381")</f>
        <v>1070258085405413381</v>
      </c>
      <c r="F238" s="9"/>
      <c r="G238" s="9"/>
      <c r="H238" s="9"/>
      <c r="I238" s="10">
        <v>124</v>
      </c>
      <c r="J238" s="10">
        <v>27</v>
      </c>
      <c r="K238" s="5" t="str">
        <f>HYPERLINK("http://twitter.com/download/android","Twitter for Android")</f>
        <v>Twitter for Android</v>
      </c>
      <c r="L238" s="10">
        <v>8224</v>
      </c>
      <c r="M238" s="10">
        <v>52</v>
      </c>
      <c r="N238" s="10">
        <v>3</v>
      </c>
      <c r="O238" s="9"/>
      <c r="P238" s="4">
        <v>41189.97996527778</v>
      </c>
      <c r="Q238" s="6" t="s">
        <v>943</v>
      </c>
      <c r="R238" s="7" t="s">
        <v>944</v>
      </c>
      <c r="S238" s="9"/>
      <c r="T238" s="9"/>
      <c r="U238" s="8" t="str">
        <f>HYPERLINK("https://pbs.twimg.com/profile_images/1069254585926086656/C1dlBPrV.jpg","View")</f>
        <v>View</v>
      </c>
    </row>
    <row r="239" spans="1:21" ht="78.75">
      <c r="A239" s="4">
        <v>43439.080231481479</v>
      </c>
      <c r="B239" s="5" t="str">
        <f>HYPERLINK("https://twitter.com/Papa57Parkzan","@Papa57Parkzan")</f>
        <v>@Papa57Parkzan</v>
      </c>
      <c r="C239" s="6" t="s">
        <v>476</v>
      </c>
      <c r="D239" s="7" t="s">
        <v>945</v>
      </c>
      <c r="E239" s="8" t="str">
        <f>HYPERLINK("https://twitter.com/Papa57Parkzan/status/1070255341198168065","1070255341198168065")</f>
        <v>1070255341198168065</v>
      </c>
      <c r="F239" s="9"/>
      <c r="G239" s="9"/>
      <c r="H239" s="9"/>
      <c r="I239" s="10">
        <v>3</v>
      </c>
      <c r="J239" s="10">
        <v>1</v>
      </c>
      <c r="K239" s="5" t="str">
        <f>HYPERLINK("http://parkzan.rf.gd/","PARKZAN")</f>
        <v>PARKZAN</v>
      </c>
      <c r="L239" s="10">
        <v>0</v>
      </c>
      <c r="M239" s="10">
        <v>0</v>
      </c>
      <c r="N239" s="10">
        <v>0</v>
      </c>
      <c r="O239" s="9"/>
      <c r="P239" s="4">
        <v>42575.197523148148</v>
      </c>
      <c r="Q239" s="9"/>
      <c r="R239" s="9"/>
      <c r="S239" s="9"/>
      <c r="T239" s="9"/>
      <c r="U239" s="8" t="str">
        <f>HYPERLINK("https://pbs.twimg.com/profile_images/1031195633141526529/arhRQ7Q_.jpg","View")</f>
        <v>View</v>
      </c>
    </row>
    <row r="240" spans="1:21" ht="135">
      <c r="A240" s="4">
        <v>43439.075798611113</v>
      </c>
      <c r="B240" s="5" t="str">
        <f>HYPERLINK("https://twitter.com/Bangkoksanookd1","@Bangkoksanookd1")</f>
        <v>@Bangkoksanookd1</v>
      </c>
      <c r="C240" s="6" t="s">
        <v>946</v>
      </c>
      <c r="D240" s="7" t="s">
        <v>947</v>
      </c>
      <c r="E240" s="8" t="str">
        <f>HYPERLINK("https://twitter.com/Bangkoksanookd1/status/1070253737162170368","1070253737162170368")</f>
        <v>1070253737162170368</v>
      </c>
      <c r="F240" s="9"/>
      <c r="G240" s="5" t="s">
        <v>948</v>
      </c>
      <c r="H240" s="9"/>
      <c r="I240" s="10">
        <v>1</v>
      </c>
      <c r="J240" s="10">
        <v>2</v>
      </c>
      <c r="K240" s="5" t="str">
        <f>HYPERLINK("http://twitter.com/download/android","Twitter for Android")</f>
        <v>Twitter for Android</v>
      </c>
      <c r="L240" s="10">
        <v>17</v>
      </c>
      <c r="M240" s="10">
        <v>24</v>
      </c>
      <c r="N240" s="10">
        <v>0</v>
      </c>
      <c r="O240" s="9"/>
      <c r="P240" s="4">
        <v>43427.88857638889</v>
      </c>
      <c r="Q240" s="6" t="s">
        <v>949</v>
      </c>
      <c r="R240" s="7" t="s">
        <v>950</v>
      </c>
      <c r="S240" s="5" t="s">
        <v>951</v>
      </c>
      <c r="T240" s="9"/>
      <c r="U240" s="8" t="str">
        <f>HYPERLINK("https://pbs.twimg.com/profile_images/1069072541581422593/v2MRmJWU.jpg","View")</f>
        <v>View</v>
      </c>
    </row>
    <row r="241" spans="1:21" ht="33.75">
      <c r="A241" s="4">
        <v>43439.075150462959</v>
      </c>
      <c r="B241" s="5" t="str">
        <f>HYPERLINK("https://twitter.com/nuoounnuooun","@nuoounnuooun")</f>
        <v>@nuoounnuooun</v>
      </c>
      <c r="C241" s="6" t="s">
        <v>952</v>
      </c>
      <c r="D241" s="7" t="s">
        <v>953</v>
      </c>
      <c r="E241" s="8" t="str">
        <f>HYPERLINK("https://twitter.com/nuoounnuooun/status/1070253501282889729","1070253501282889729")</f>
        <v>1070253501282889729</v>
      </c>
      <c r="F241" s="9"/>
      <c r="G241" s="5" t="s">
        <v>954</v>
      </c>
      <c r="H241" s="9"/>
      <c r="I241" s="10">
        <v>2</v>
      </c>
      <c r="J241" s="10">
        <v>2</v>
      </c>
      <c r="K241" s="5" t="str">
        <f>HYPERLINK("http://twitter.com/download/iphone","Twitter for iPhone")</f>
        <v>Twitter for iPhone</v>
      </c>
      <c r="L241" s="10">
        <v>63</v>
      </c>
      <c r="M241" s="10">
        <v>258</v>
      </c>
      <c r="N241" s="10">
        <v>1</v>
      </c>
      <c r="O241" s="9"/>
      <c r="P241" s="4">
        <v>40501.06086805556</v>
      </c>
      <c r="Q241" s="6" t="s">
        <v>98</v>
      </c>
      <c r="R241" s="7" t="s">
        <v>955</v>
      </c>
      <c r="S241" s="9"/>
      <c r="T241" s="9"/>
      <c r="U241" s="8" t="str">
        <f>HYPERLINK("https://pbs.twimg.com/profile_images/790601391488151552/PuIx9PU5.jpg","View")</f>
        <v>View</v>
      </c>
    </row>
    <row r="242" spans="1:21" ht="90">
      <c r="A242" s="4">
        <v>43439.073483796295</v>
      </c>
      <c r="B242" s="5" t="str">
        <f>HYPERLINK("https://twitter.com/ambulanceblog","@ambulanceblog")</f>
        <v>@ambulanceblog</v>
      </c>
      <c r="C242" s="6" t="s">
        <v>956</v>
      </c>
      <c r="D242" s="7" t="s">
        <v>957</v>
      </c>
      <c r="E242" s="8" t="str">
        <f>HYPERLINK("https://twitter.com/ambulanceblog/status/1070252895692443652","1070252895692443652")</f>
        <v>1070252895692443652</v>
      </c>
      <c r="F242" s="5" t="s">
        <v>958</v>
      </c>
      <c r="G242" s="9"/>
      <c r="H242" s="9"/>
      <c r="I242" s="10">
        <v>0</v>
      </c>
      <c r="J242" s="10">
        <v>0</v>
      </c>
      <c r="K242" s="5" t="str">
        <f>HYPERLINK("http://instagram.com","Instagram")</f>
        <v>Instagram</v>
      </c>
      <c r="L242" s="10">
        <v>178</v>
      </c>
      <c r="M242" s="10">
        <v>470</v>
      </c>
      <c r="N242" s="10">
        <v>34</v>
      </c>
      <c r="O242" s="9"/>
      <c r="P242" s="4">
        <v>40064.867592592593</v>
      </c>
      <c r="Q242" s="6" t="s">
        <v>41</v>
      </c>
      <c r="R242" s="7" t="s">
        <v>959</v>
      </c>
      <c r="S242" s="5" t="s">
        <v>960</v>
      </c>
      <c r="T242" s="9"/>
      <c r="U242" s="8" t="str">
        <f>HYPERLINK("https://pbs.twimg.com/profile_images/790121313524252672/KkIsZtZ9.jpg","View")</f>
        <v>View</v>
      </c>
    </row>
    <row r="243" spans="1:21" ht="112.5">
      <c r="A243" s="4">
        <v>43439.06967592593</v>
      </c>
      <c r="B243" s="5" t="str">
        <f>HYPERLINK("https://twitter.com/kaikong35789785","@kaikong35789785")</f>
        <v>@kaikong35789785</v>
      </c>
      <c r="C243" s="6" t="s">
        <v>685</v>
      </c>
      <c r="D243" s="7" t="s">
        <v>961</v>
      </c>
      <c r="E243" s="8" t="str">
        <f>HYPERLINK("https://twitter.com/kaikong35789785/status/1070251515279925248","1070251515279925248")</f>
        <v>1070251515279925248</v>
      </c>
      <c r="F243" s="9"/>
      <c r="G243" s="5" t="s">
        <v>962</v>
      </c>
      <c r="H243" s="9"/>
      <c r="I243" s="10">
        <v>0</v>
      </c>
      <c r="J243" s="10">
        <v>0</v>
      </c>
      <c r="K243" s="5" t="str">
        <f>HYPERLINK("http://twitter.com/download/iphone","Twitter for iPhone")</f>
        <v>Twitter for iPhone</v>
      </c>
      <c r="L243" s="10">
        <v>1</v>
      </c>
      <c r="M243" s="10">
        <v>13</v>
      </c>
      <c r="N243" s="10">
        <v>0</v>
      </c>
      <c r="O243" s="9"/>
      <c r="P243" s="4">
        <v>43439.054918981477</v>
      </c>
      <c r="Q243" s="6" t="s">
        <v>262</v>
      </c>
      <c r="R243" s="7" t="s">
        <v>688</v>
      </c>
      <c r="S243" s="9"/>
      <c r="T243" s="9"/>
      <c r="U243" s="8" t="str">
        <f>HYPERLINK("https://pbs.twimg.com/profile_images/1070246569948065792/ZxTW84pf.jpg","View")</f>
        <v>View</v>
      </c>
    </row>
    <row r="244" spans="1:21" ht="168.75">
      <c r="A244" s="4">
        <v>43439.068240740744</v>
      </c>
      <c r="B244" s="5" t="str">
        <f>HYPERLINK("https://twitter.com/MusicPiano12","@MusicPiano12")</f>
        <v>@MusicPiano12</v>
      </c>
      <c r="C244" s="6" t="s">
        <v>963</v>
      </c>
      <c r="D244" s="7" t="s">
        <v>964</v>
      </c>
      <c r="E244" s="8" t="str">
        <f>HYPERLINK("https://twitter.com/MusicPiano12/status/1070250994938728454","1070250994938728454")</f>
        <v>1070250994938728454</v>
      </c>
      <c r="F244" s="5" t="s">
        <v>965</v>
      </c>
      <c r="G244" s="9"/>
      <c r="H244" s="9"/>
      <c r="I244" s="10">
        <v>2</v>
      </c>
      <c r="J244" s="10">
        <v>0</v>
      </c>
      <c r="K244" s="5" t="str">
        <f t="shared" ref="K244:K245" si="63">HYPERLINK("http://twitter.com/download/android","Twitter for Android")</f>
        <v>Twitter for Android</v>
      </c>
      <c r="L244" s="10">
        <v>17</v>
      </c>
      <c r="M244" s="10">
        <v>11</v>
      </c>
      <c r="N244" s="10">
        <v>0</v>
      </c>
      <c r="O244" s="9"/>
      <c r="P244" s="4">
        <v>43278.08185185185</v>
      </c>
      <c r="Q244" s="6" t="s">
        <v>262</v>
      </c>
      <c r="R244" s="7" t="s">
        <v>966</v>
      </c>
      <c r="S244" s="9"/>
      <c r="T244" s="9"/>
      <c r="U244" s="8" t="str">
        <f>HYPERLINK("https://pbs.twimg.com/profile_images/1014335650231812096/WTgMKERz.jpg","View")</f>
        <v>View</v>
      </c>
    </row>
    <row r="245" spans="1:21" ht="225">
      <c r="A245" s="4">
        <v>43439.06585648148</v>
      </c>
      <c r="B245" s="5" t="str">
        <f>HYPERLINK("https://twitter.com/daisystraight","@daisystraight")</f>
        <v>@daisystraight</v>
      </c>
      <c r="C245" s="6" t="s">
        <v>967</v>
      </c>
      <c r="D245" s="7" t="s">
        <v>968</v>
      </c>
      <c r="E245" s="8" t="str">
        <f>HYPERLINK("https://twitter.com/daisystraight/status/1070250133013426177","1070250133013426177")</f>
        <v>1070250133013426177</v>
      </c>
      <c r="F245" s="9"/>
      <c r="G245" s="5" t="s">
        <v>969</v>
      </c>
      <c r="H245" s="9"/>
      <c r="I245" s="10">
        <v>1</v>
      </c>
      <c r="J245" s="10">
        <v>1</v>
      </c>
      <c r="K245" s="5" t="str">
        <f t="shared" si="63"/>
        <v>Twitter for Android</v>
      </c>
      <c r="L245" s="10">
        <v>57</v>
      </c>
      <c r="M245" s="10">
        <v>37</v>
      </c>
      <c r="N245" s="10">
        <v>0</v>
      </c>
      <c r="O245" s="9"/>
      <c r="P245" s="4">
        <v>43429.141273148147</v>
      </c>
      <c r="Q245" s="6" t="s">
        <v>970</v>
      </c>
      <c r="R245" s="7" t="s">
        <v>971</v>
      </c>
      <c r="S245" s="9"/>
      <c r="T245" s="9"/>
      <c r="U245" s="8" t="str">
        <f>HYPERLINK("https://pbs.twimg.com/profile_images/1069355573827649537/UcQ8SOLX.jpg","View")</f>
        <v>View</v>
      </c>
    </row>
    <row r="246" spans="1:21" ht="191.25">
      <c r="A246" s="4">
        <v>43439.063344907408</v>
      </c>
      <c r="B246" s="5" t="str">
        <f>HYPERLINK("https://twitter.com/nowadayssss","@nowadayssss")</f>
        <v>@nowadayssss</v>
      </c>
      <c r="C246" s="6" t="s">
        <v>972</v>
      </c>
      <c r="D246" s="7" t="s">
        <v>973</v>
      </c>
      <c r="E246" s="8" t="str">
        <f>HYPERLINK("https://twitter.com/nowadayssss/status/1070249222090321920","1070249222090321920")</f>
        <v>1070249222090321920</v>
      </c>
      <c r="F246" s="9"/>
      <c r="G246" s="9"/>
      <c r="H246" s="9"/>
      <c r="I246" s="10">
        <v>0</v>
      </c>
      <c r="J246" s="10">
        <v>1</v>
      </c>
      <c r="K246" s="5" t="str">
        <f>HYPERLINK("http://twitter.com","Twitter Web Client")</f>
        <v>Twitter Web Client</v>
      </c>
      <c r="L246" s="10">
        <v>2193</v>
      </c>
      <c r="M246" s="10">
        <v>112</v>
      </c>
      <c r="N246" s="10">
        <v>1</v>
      </c>
      <c r="O246" s="9"/>
      <c r="P246" s="4">
        <v>43157.431574074071</v>
      </c>
      <c r="Q246" s="6" t="s">
        <v>974</v>
      </c>
      <c r="R246" s="7" t="s">
        <v>975</v>
      </c>
      <c r="S246" s="5" t="s">
        <v>976</v>
      </c>
      <c r="T246" s="9"/>
      <c r="U246" s="8" t="str">
        <f>HYPERLINK("https://pbs.twimg.com/profile_images/968193858512158720/Zk_FlOTJ.jpg","View")</f>
        <v>View</v>
      </c>
    </row>
    <row r="247" spans="1:21" ht="191.25">
      <c r="A247" s="4">
        <v>43439.056087962963</v>
      </c>
      <c r="B247" s="5" t="str">
        <f>HYPERLINK("https://twitter.com/ZictaTim","@ZictaTim")</f>
        <v>@ZictaTim</v>
      </c>
      <c r="C247" s="6" t="s">
        <v>977</v>
      </c>
      <c r="D247" s="7" t="s">
        <v>978</v>
      </c>
      <c r="E247" s="8" t="str">
        <f>HYPERLINK("https://twitter.com/ZictaTim/status/1070246593540980736","1070246593540980736")</f>
        <v>1070246593540980736</v>
      </c>
      <c r="F247" s="5" t="s">
        <v>979</v>
      </c>
      <c r="G247" s="5" t="s">
        <v>980</v>
      </c>
      <c r="H247" s="9"/>
      <c r="I247" s="10">
        <v>0</v>
      </c>
      <c r="J247" s="10">
        <v>0</v>
      </c>
      <c r="K247" s="5" t="str">
        <f t="shared" ref="K247:K249" si="64">HYPERLINK("http://twitter.com/download/android","Twitter for Android")</f>
        <v>Twitter for Android</v>
      </c>
      <c r="L247" s="10">
        <v>0</v>
      </c>
      <c r="M247" s="10">
        <v>0</v>
      </c>
      <c r="N247" s="10">
        <v>0</v>
      </c>
      <c r="O247" s="9"/>
      <c r="P247" s="4">
        <v>40996.993645833332</v>
      </c>
      <c r="Q247" s="9"/>
      <c r="R247" s="9"/>
      <c r="S247" s="9"/>
      <c r="T247" s="9"/>
      <c r="U247" s="8" t="str">
        <f>HYPERLINK("https://pbs.twimg.com/profile_images/1991978043/18594_755356.jpg","View")</f>
        <v>View</v>
      </c>
    </row>
    <row r="248" spans="1:21" ht="56.25">
      <c r="A248" s="4">
        <v>43439.053136574075</v>
      </c>
      <c r="B248" s="5" t="str">
        <f>HYPERLINK("https://twitter.com/plerngfiree94","@plerngfiree94")</f>
        <v>@plerngfiree94</v>
      </c>
      <c r="C248" s="6" t="s">
        <v>981</v>
      </c>
      <c r="D248" s="7" t="s">
        <v>982</v>
      </c>
      <c r="E248" s="8" t="str">
        <f>HYPERLINK("https://twitter.com/plerngfiree94/status/1070245524622606337","1070245524622606337")</f>
        <v>1070245524622606337</v>
      </c>
      <c r="F248" s="9"/>
      <c r="G248" s="9"/>
      <c r="H248" s="9"/>
      <c r="I248" s="10">
        <v>2</v>
      </c>
      <c r="J248" s="10">
        <v>2</v>
      </c>
      <c r="K248" s="5" t="str">
        <f t="shared" si="64"/>
        <v>Twitter for Android</v>
      </c>
      <c r="L248" s="10">
        <v>16</v>
      </c>
      <c r="M248" s="10">
        <v>10</v>
      </c>
      <c r="N248" s="10">
        <v>0</v>
      </c>
      <c r="O248" s="9"/>
      <c r="P248" s="4">
        <v>43410.871087962965</v>
      </c>
      <c r="Q248" s="9"/>
      <c r="R248" s="7" t="s">
        <v>983</v>
      </c>
      <c r="S248" s="9"/>
      <c r="T248" s="9"/>
      <c r="U248" s="8" t="str">
        <f>HYPERLINK("https://pbs.twimg.com/profile_images/1069235988457639942/vCnwhd7i.jpg","View")</f>
        <v>View</v>
      </c>
    </row>
    <row r="249" spans="1:21" ht="202.5">
      <c r="A249" s="4">
        <v>43439.052500000005</v>
      </c>
      <c r="B249" s="5" t="str">
        <f>HYPERLINK("https://twitter.com/psmark1821","@psmark1821")</f>
        <v>@psmark1821</v>
      </c>
      <c r="C249" s="6" t="s">
        <v>941</v>
      </c>
      <c r="D249" s="7" t="s">
        <v>984</v>
      </c>
      <c r="E249" s="8" t="str">
        <f>HYPERLINK("https://twitter.com/psmark1821/status/1070245292182712320","1070245292182712320")</f>
        <v>1070245292182712320</v>
      </c>
      <c r="F249" s="9"/>
      <c r="G249" s="9"/>
      <c r="H249" s="9"/>
      <c r="I249" s="10">
        <v>155</v>
      </c>
      <c r="J249" s="10">
        <v>31</v>
      </c>
      <c r="K249" s="5" t="str">
        <f t="shared" si="64"/>
        <v>Twitter for Android</v>
      </c>
      <c r="L249" s="10">
        <v>8224</v>
      </c>
      <c r="M249" s="10">
        <v>52</v>
      </c>
      <c r="N249" s="10">
        <v>3</v>
      </c>
      <c r="O249" s="9"/>
      <c r="P249" s="4">
        <v>41189.97996527778</v>
      </c>
      <c r="Q249" s="6" t="s">
        <v>943</v>
      </c>
      <c r="R249" s="7" t="s">
        <v>944</v>
      </c>
      <c r="S249" s="9"/>
      <c r="T249" s="9"/>
      <c r="U249" s="8" t="str">
        <f>HYPERLINK("https://pbs.twimg.com/profile_images/1069254585926086656/C1dlBPrV.jpg","View")</f>
        <v>View</v>
      </c>
    </row>
    <row r="250" spans="1:21" ht="56.25">
      <c r="A250" s="4">
        <v>43439.052268518513</v>
      </c>
      <c r="B250" s="5" t="str">
        <f>HYPERLINK("https://twitter.com/thanabank","@thanabank")</f>
        <v>@thanabank</v>
      </c>
      <c r="C250" s="6" t="s">
        <v>985</v>
      </c>
      <c r="D250" s="7" t="s">
        <v>986</v>
      </c>
      <c r="E250" s="8" t="str">
        <f>HYPERLINK("https://twitter.com/thanabank/status/1070245207332016128","1070245207332016128")</f>
        <v>1070245207332016128</v>
      </c>
      <c r="F250" s="5" t="s">
        <v>987</v>
      </c>
      <c r="G250" s="9"/>
      <c r="H250" s="5" t="str">
        <f>HYPERLINK("https://ctrlq.org/maps/address/#13.72703909,100.50997928","Map")</f>
        <v>Map</v>
      </c>
      <c r="I250" s="10">
        <v>0</v>
      </c>
      <c r="J250" s="10">
        <v>0</v>
      </c>
      <c r="K250" s="5" t="str">
        <f>HYPERLINK("http://instagram.com","Instagram")</f>
        <v>Instagram</v>
      </c>
      <c r="L250" s="10">
        <v>372</v>
      </c>
      <c r="M250" s="10">
        <v>177</v>
      </c>
      <c r="N250" s="10">
        <v>21</v>
      </c>
      <c r="O250" s="9"/>
      <c r="P250" s="4">
        <v>40027.449861111112</v>
      </c>
      <c r="Q250" s="6" t="s">
        <v>988</v>
      </c>
      <c r="R250" s="9"/>
      <c r="S250" s="5" t="s">
        <v>989</v>
      </c>
      <c r="T250" s="9"/>
      <c r="U250" s="8" t="str">
        <f>HYPERLINK("https://pbs.twimg.com/profile_images/615738731782275072/VF2u1sKi.jpg","View")</f>
        <v>View</v>
      </c>
    </row>
    <row r="251" spans="1:21" ht="101.25">
      <c r="A251" s="4">
        <v>43439.05190972222</v>
      </c>
      <c r="B251" s="5" t="str">
        <f>HYPERLINK("https://twitter.com/anieway","@anieway")</f>
        <v>@anieway</v>
      </c>
      <c r="C251" s="6" t="s">
        <v>783</v>
      </c>
      <c r="D251" s="7" t="s">
        <v>990</v>
      </c>
      <c r="E251" s="8" t="str">
        <f>HYPERLINK("https://twitter.com/anieway/status/1070245080311549952","1070245080311549952")</f>
        <v>1070245080311549952</v>
      </c>
      <c r="F251" s="5" t="s">
        <v>991</v>
      </c>
      <c r="G251" s="9"/>
      <c r="H251" s="9"/>
      <c r="I251" s="10">
        <v>8</v>
      </c>
      <c r="J251" s="10">
        <v>2</v>
      </c>
      <c r="K251" s="5" t="str">
        <f>HYPERLINK("http://twitter.com/download/iphone","Twitter for iPhone")</f>
        <v>Twitter for iPhone</v>
      </c>
      <c r="L251" s="10">
        <v>122</v>
      </c>
      <c r="M251" s="10">
        <v>487</v>
      </c>
      <c r="N251" s="10">
        <v>3</v>
      </c>
      <c r="O251" s="9"/>
      <c r="P251" s="4">
        <v>40337.807604166665</v>
      </c>
      <c r="Q251" s="6" t="s">
        <v>786</v>
      </c>
      <c r="R251" s="7" t="s">
        <v>787</v>
      </c>
      <c r="S251" s="9"/>
      <c r="T251" s="9"/>
      <c r="U251" s="8" t="str">
        <f>HYPERLINK("https://pbs.twimg.com/profile_images/1039179941462474752/rVaYslHK.jpg","View")</f>
        <v>View</v>
      </c>
    </row>
    <row r="252" spans="1:21" ht="45">
      <c r="A252" s="4">
        <v>43439.047800925924</v>
      </c>
      <c r="B252" s="5" t="str">
        <f>HYPERLINK("https://twitter.com/kiratikanda","@kiratikanda")</f>
        <v>@kiratikanda</v>
      </c>
      <c r="C252" s="6" t="s">
        <v>992</v>
      </c>
      <c r="D252" s="7" t="s">
        <v>993</v>
      </c>
      <c r="E252" s="8" t="str">
        <f>HYPERLINK("https://twitter.com/kiratikanda/status/1070243587906985984","1070243587906985984")</f>
        <v>1070243587906985984</v>
      </c>
      <c r="F252" s="9"/>
      <c r="G252" s="9"/>
      <c r="H252" s="9"/>
      <c r="I252" s="10">
        <v>0</v>
      </c>
      <c r="J252" s="10">
        <v>0</v>
      </c>
      <c r="K252" s="5" t="str">
        <f t="shared" ref="K252:K257" si="65">HYPERLINK("http://twitter.com/download/android","Twitter for Android")</f>
        <v>Twitter for Android</v>
      </c>
      <c r="L252" s="10">
        <v>145</v>
      </c>
      <c r="M252" s="10">
        <v>89</v>
      </c>
      <c r="N252" s="10">
        <v>0</v>
      </c>
      <c r="O252" s="9"/>
      <c r="P252" s="4">
        <v>42874.403541666667</v>
      </c>
      <c r="Q252" s="6" t="s">
        <v>994</v>
      </c>
      <c r="R252" s="7" t="s">
        <v>995</v>
      </c>
      <c r="S252" s="9"/>
      <c r="T252" s="9"/>
      <c r="U252" s="8" t="str">
        <f>HYPERLINK("https://pbs.twimg.com/profile_images/1052817533072375808/xVapJHkK.jpg","View")</f>
        <v>View</v>
      </c>
    </row>
    <row r="253" spans="1:21" ht="146.25">
      <c r="A253" s="4">
        <v>43439.044108796297</v>
      </c>
      <c r="B253" s="5" t="str">
        <f>HYPERLINK("https://twitter.com/HunLaa","@HunLaa")</f>
        <v>@HunLaa</v>
      </c>
      <c r="C253" s="6" t="s">
        <v>996</v>
      </c>
      <c r="D253" s="7" t="s">
        <v>997</v>
      </c>
      <c r="E253" s="8" t="str">
        <f>HYPERLINK("https://twitter.com/HunLaa/status/1070242250787962880","1070242250787962880")</f>
        <v>1070242250787962880</v>
      </c>
      <c r="F253" s="9"/>
      <c r="G253" s="9"/>
      <c r="H253" s="9"/>
      <c r="I253" s="10">
        <v>0</v>
      </c>
      <c r="J253" s="10">
        <v>0</v>
      </c>
      <c r="K253" s="5" t="str">
        <f t="shared" si="65"/>
        <v>Twitter for Android</v>
      </c>
      <c r="L253" s="10">
        <v>14</v>
      </c>
      <c r="M253" s="10">
        <v>254</v>
      </c>
      <c r="N253" s="10">
        <v>0</v>
      </c>
      <c r="O253" s="9"/>
      <c r="P253" s="4">
        <v>40826.022534722222</v>
      </c>
      <c r="Q253" s="6" t="s">
        <v>59</v>
      </c>
      <c r="R253" s="7" t="s">
        <v>998</v>
      </c>
      <c r="S253" s="5" t="s">
        <v>999</v>
      </c>
      <c r="T253" s="9"/>
      <c r="U253" s="8" t="str">
        <f>HYPERLINK("https://pbs.twimg.com/profile_images/1067596402505609217/wBxu9-f7.jpg","View")</f>
        <v>View</v>
      </c>
    </row>
    <row r="254" spans="1:21" ht="78.75">
      <c r="A254" s="4">
        <v>43439.043842592597</v>
      </c>
      <c r="B254" s="5" t="str">
        <f>HYPERLINK("https://twitter.com/Booky70","@Booky70")</f>
        <v>@Booky70</v>
      </c>
      <c r="C254" s="6" t="s">
        <v>1000</v>
      </c>
      <c r="D254" s="7" t="s">
        <v>1001</v>
      </c>
      <c r="E254" s="8" t="str">
        <f>HYPERLINK("https://twitter.com/Booky70/status/1070242153576550401","1070242153576550401")</f>
        <v>1070242153576550401</v>
      </c>
      <c r="F254" s="9"/>
      <c r="G254" s="5" t="s">
        <v>1002</v>
      </c>
      <c r="H254" s="9"/>
      <c r="I254" s="10">
        <v>3</v>
      </c>
      <c r="J254" s="10">
        <v>6</v>
      </c>
      <c r="K254" s="5" t="str">
        <f t="shared" si="65"/>
        <v>Twitter for Android</v>
      </c>
      <c r="L254" s="10">
        <v>12699</v>
      </c>
      <c r="M254" s="10">
        <v>458</v>
      </c>
      <c r="N254" s="10">
        <v>51</v>
      </c>
      <c r="O254" s="9"/>
      <c r="P254" s="4">
        <v>40110.369062500002</v>
      </c>
      <c r="Q254" s="6" t="s">
        <v>262</v>
      </c>
      <c r="R254" s="7" t="s">
        <v>1003</v>
      </c>
      <c r="S254" s="5" t="s">
        <v>1004</v>
      </c>
      <c r="T254" s="9"/>
      <c r="U254" s="8" t="str">
        <f>HYPERLINK("https://pbs.twimg.com/profile_images/1068401415377182720/0Vuwswzn.jpg","View")</f>
        <v>View</v>
      </c>
    </row>
    <row r="255" spans="1:21" ht="236.25">
      <c r="A255" s="4">
        <v>43439.043657407412</v>
      </c>
      <c r="B255" s="5" t="str">
        <f>HYPERLINK("https://twitter.com/Pimmy710","@Pimmy710")</f>
        <v>@Pimmy710</v>
      </c>
      <c r="C255" s="6" t="s">
        <v>1005</v>
      </c>
      <c r="D255" s="7" t="s">
        <v>1006</v>
      </c>
      <c r="E255" s="8" t="str">
        <f>HYPERLINK("https://twitter.com/Pimmy710/status/1070242088883675136","1070242088883675136")</f>
        <v>1070242088883675136</v>
      </c>
      <c r="F255" s="5" t="s">
        <v>1007</v>
      </c>
      <c r="G255" s="9"/>
      <c r="H255" s="9"/>
      <c r="I255" s="10">
        <v>1</v>
      </c>
      <c r="J255" s="10">
        <v>2</v>
      </c>
      <c r="K255" s="5" t="str">
        <f t="shared" si="65"/>
        <v>Twitter for Android</v>
      </c>
      <c r="L255" s="10">
        <v>45</v>
      </c>
      <c r="M255" s="10">
        <v>2</v>
      </c>
      <c r="N255" s="10">
        <v>0</v>
      </c>
      <c r="O255" s="9"/>
      <c r="P255" s="4">
        <v>43391.8831712963</v>
      </c>
      <c r="Q255" s="6" t="s">
        <v>262</v>
      </c>
      <c r="R255" s="7" t="s">
        <v>1008</v>
      </c>
      <c r="S255" s="9"/>
      <c r="T255" s="9"/>
      <c r="U255" s="8" t="str">
        <f>HYPERLINK("https://pbs.twimg.com/profile_images/1062669418889568260/HjRZOpE2.jpg","View")</f>
        <v>View</v>
      </c>
    </row>
    <row r="256" spans="1:21" ht="326.25">
      <c r="A256" s="4">
        <v>43439.041712962964</v>
      </c>
      <c r="B256" s="5" t="str">
        <f>HYPERLINK("https://twitter.com/spellingbypraew","@spellingbypraew")</f>
        <v>@spellingbypraew</v>
      </c>
      <c r="C256" s="6" t="s">
        <v>1009</v>
      </c>
      <c r="D256" s="7" t="s">
        <v>1010</v>
      </c>
      <c r="E256" s="8" t="str">
        <f>HYPERLINK("https://twitter.com/spellingbypraew/status/1070241383066198016","1070241383066198016")</f>
        <v>1070241383066198016</v>
      </c>
      <c r="F256" s="5" t="s">
        <v>1011</v>
      </c>
      <c r="G256" s="5" t="s">
        <v>1012</v>
      </c>
      <c r="H256" s="9"/>
      <c r="I256" s="10">
        <v>0</v>
      </c>
      <c r="J256" s="10">
        <v>0</v>
      </c>
      <c r="K256" s="5" t="str">
        <f t="shared" si="65"/>
        <v>Twitter for Android</v>
      </c>
      <c r="L256" s="10">
        <v>819</v>
      </c>
      <c r="M256" s="10">
        <v>0</v>
      </c>
      <c r="N256" s="10">
        <v>0</v>
      </c>
      <c r="O256" s="9"/>
      <c r="P256" s="4">
        <v>42809.094247685185</v>
      </c>
      <c r="Q256" s="6" t="s">
        <v>692</v>
      </c>
      <c r="R256" s="7" t="s">
        <v>1013</v>
      </c>
      <c r="S256" s="5" t="s">
        <v>1014</v>
      </c>
      <c r="T256" s="9"/>
      <c r="U256" s="8" t="str">
        <f>HYPERLINK("https://pbs.twimg.com/profile_images/1062034420981411840/aG_0x2B_.jpg","View")</f>
        <v>View</v>
      </c>
    </row>
    <row r="257" spans="1:21" ht="202.5">
      <c r="A257" s="4">
        <v>43439.041365740741</v>
      </c>
      <c r="B257" s="5" t="str">
        <f>HYPERLINK("https://twitter.com/lisalalalalice","@lisalalalalice")</f>
        <v>@lisalalalalice</v>
      </c>
      <c r="C257" s="6" t="s">
        <v>1015</v>
      </c>
      <c r="D257" s="7" t="s">
        <v>1016</v>
      </c>
      <c r="E257" s="8" t="str">
        <f>HYPERLINK("https://twitter.com/lisalalalalice/status/1070241255576133632","1070241255576133632")</f>
        <v>1070241255576133632</v>
      </c>
      <c r="F257" s="5" t="s">
        <v>1017</v>
      </c>
      <c r="G257" s="5" t="s">
        <v>1018</v>
      </c>
      <c r="H257" s="9"/>
      <c r="I257" s="10">
        <v>0</v>
      </c>
      <c r="J257" s="10">
        <v>1</v>
      </c>
      <c r="K257" s="5" t="str">
        <f t="shared" si="65"/>
        <v>Twitter for Android</v>
      </c>
      <c r="L257" s="10">
        <v>6</v>
      </c>
      <c r="M257" s="10">
        <v>26</v>
      </c>
      <c r="N257" s="10">
        <v>0</v>
      </c>
      <c r="O257" s="9"/>
      <c r="P257" s="4">
        <v>43164.085405092592</v>
      </c>
      <c r="Q257" s="6" t="s">
        <v>1019</v>
      </c>
      <c r="R257" s="9"/>
      <c r="S257" s="9"/>
      <c r="T257" s="9"/>
      <c r="U257" s="8" t="str">
        <f>HYPERLINK("https://pbs.twimg.com/profile_images/1054787237781499904/AR9f-xGW.jpg","View")</f>
        <v>View</v>
      </c>
    </row>
    <row r="258" spans="1:21" ht="67.5">
      <c r="A258" s="4">
        <v>43439.040833333333</v>
      </c>
      <c r="B258" s="5" t="str">
        <f>HYPERLINK("https://twitter.com/itsme41982131","@itsme41982131")</f>
        <v>@itsme41982131</v>
      </c>
      <c r="C258" s="6" t="s">
        <v>1020</v>
      </c>
      <c r="D258" s="7" t="s">
        <v>1021</v>
      </c>
      <c r="E258" s="8" t="str">
        <f>HYPERLINK("https://twitter.com/itsme41982131/status/1070241065674792960","1070241065674792960")</f>
        <v>1070241065674792960</v>
      </c>
      <c r="F258" s="9"/>
      <c r="G258" s="5" t="s">
        <v>1022</v>
      </c>
      <c r="H258" s="9"/>
      <c r="I258" s="10">
        <v>130</v>
      </c>
      <c r="J258" s="10">
        <v>17</v>
      </c>
      <c r="K258" s="5" t="str">
        <f t="shared" ref="K258:K259" si="66">HYPERLINK("http://twitter.com/download/iphone","Twitter for iPhone")</f>
        <v>Twitter for iPhone</v>
      </c>
      <c r="L258" s="10">
        <v>1</v>
      </c>
      <c r="M258" s="10">
        <v>10</v>
      </c>
      <c r="N258" s="10">
        <v>0</v>
      </c>
      <c r="O258" s="9"/>
      <c r="P258" s="4">
        <v>43402.324884259258</v>
      </c>
      <c r="Q258" s="9"/>
      <c r="R258" s="9"/>
      <c r="S258" s="9"/>
      <c r="T258" s="9"/>
      <c r="U258" s="8" t="str">
        <f>HYPERLINK("https://pbs.twimg.com/profile_images/1056923853870395392/hR4TCOx_.jpg","View")</f>
        <v>View</v>
      </c>
    </row>
    <row r="259" spans="1:21" ht="56.25">
      <c r="A259" s="4">
        <v>43439.039513888885</v>
      </c>
      <c r="B259" s="5" t="str">
        <f>HYPERLINK("https://twitter.com/JJKMmildT","@JJKMmildT")</f>
        <v>@JJKMmildT</v>
      </c>
      <c r="C259" s="6" t="s">
        <v>1023</v>
      </c>
      <c r="D259" s="7" t="s">
        <v>1024</v>
      </c>
      <c r="E259" s="8" t="str">
        <f>HYPERLINK("https://twitter.com/JJKMmildT/status/1070240587377299456","1070240587377299456")</f>
        <v>1070240587377299456</v>
      </c>
      <c r="F259" s="9"/>
      <c r="G259" s="9"/>
      <c r="H259" s="9"/>
      <c r="I259" s="10">
        <v>0</v>
      </c>
      <c r="J259" s="10">
        <v>0</v>
      </c>
      <c r="K259" s="5" t="str">
        <f t="shared" si="66"/>
        <v>Twitter for iPhone</v>
      </c>
      <c r="L259" s="10">
        <v>150</v>
      </c>
      <c r="M259" s="10">
        <v>528</v>
      </c>
      <c r="N259" s="10">
        <v>3</v>
      </c>
      <c r="O259" s="9"/>
      <c r="P259" s="4">
        <v>42078.053749999999</v>
      </c>
      <c r="Q259" s="9"/>
      <c r="R259" s="7" t="s">
        <v>1025</v>
      </c>
      <c r="S259" s="5" t="s">
        <v>1026</v>
      </c>
      <c r="T259" s="9"/>
      <c r="U259" s="8" t="str">
        <f>HYPERLINK("https://pbs.twimg.com/profile_images/1066292094010978304/goLiiCoM.jpg","View")</f>
        <v>View</v>
      </c>
    </row>
    <row r="260" spans="1:21" ht="56.25">
      <c r="A260" s="4">
        <v>43439.028680555552</v>
      </c>
      <c r="B260" s="5" t="str">
        <f>HYPERLINK("https://twitter.com/LJL_26","@LJL_26")</f>
        <v>@LJL_26</v>
      </c>
      <c r="C260" s="6" t="s">
        <v>1027</v>
      </c>
      <c r="D260" s="7" t="s">
        <v>1028</v>
      </c>
      <c r="E260" s="8" t="str">
        <f>HYPERLINK("https://twitter.com/LJL_26/status/1070236660363718656","1070236660363718656")</f>
        <v>1070236660363718656</v>
      </c>
      <c r="F260" s="9"/>
      <c r="G260" s="9"/>
      <c r="H260" s="9"/>
      <c r="I260" s="10">
        <v>0</v>
      </c>
      <c r="J260" s="10">
        <v>0</v>
      </c>
      <c r="K260" s="5" t="str">
        <f t="shared" ref="K260:K262" si="67">HYPERLINK("http://twitter.com/download/android","Twitter for Android")</f>
        <v>Twitter for Android</v>
      </c>
      <c r="L260" s="10">
        <v>166</v>
      </c>
      <c r="M260" s="10">
        <v>267</v>
      </c>
      <c r="N260" s="10">
        <v>0</v>
      </c>
      <c r="O260" s="9"/>
      <c r="P260" s="4">
        <v>43180.056273148148</v>
      </c>
      <c r="Q260" s="6" t="s">
        <v>1029</v>
      </c>
      <c r="R260" s="7" t="s">
        <v>1030</v>
      </c>
      <c r="S260" s="9"/>
      <c r="T260" s="9"/>
      <c r="U260" s="8" t="str">
        <f>HYPERLINK("https://pbs.twimg.com/profile_images/1069282582116749312/9tpVLUEy.jpg","View")</f>
        <v>View</v>
      </c>
    </row>
    <row r="261" spans="1:21" ht="90">
      <c r="A261" s="4">
        <v>43439.027812500004</v>
      </c>
      <c r="B261" s="5" t="str">
        <f>HYPERLINK("https://twitter.com/armorpy","@armorpy")</f>
        <v>@armorpy</v>
      </c>
      <c r="C261" s="6" t="s">
        <v>1031</v>
      </c>
      <c r="D261" s="7" t="s">
        <v>1032</v>
      </c>
      <c r="E261" s="8" t="str">
        <f>HYPERLINK("https://twitter.com/armorpy/status/1070236347103764480","1070236347103764480")</f>
        <v>1070236347103764480</v>
      </c>
      <c r="F261" s="9"/>
      <c r="G261" s="5" t="s">
        <v>1033</v>
      </c>
      <c r="H261" s="9"/>
      <c r="I261" s="10">
        <v>3</v>
      </c>
      <c r="J261" s="10">
        <v>4</v>
      </c>
      <c r="K261" s="5" t="str">
        <f t="shared" si="67"/>
        <v>Twitter for Android</v>
      </c>
      <c r="L261" s="10">
        <v>146</v>
      </c>
      <c r="M261" s="10">
        <v>249</v>
      </c>
      <c r="N261" s="10">
        <v>2</v>
      </c>
      <c r="O261" s="9"/>
      <c r="P261" s="4">
        <v>41889.872569444444</v>
      </c>
      <c r="Q261" s="6" t="s">
        <v>1034</v>
      </c>
      <c r="R261" s="7" t="s">
        <v>1035</v>
      </c>
      <c r="S261" s="9"/>
      <c r="T261" s="9"/>
      <c r="U261" s="8" t="str">
        <f>HYPERLINK("https://pbs.twimg.com/profile_images/1071367494735060992/QJKpB1ww.jpg","View")</f>
        <v>View</v>
      </c>
    </row>
    <row r="262" spans="1:21" ht="45">
      <c r="A262" s="4">
        <v>43439.027025462958</v>
      </c>
      <c r="B262" s="5" t="str">
        <f>HYPERLINK("https://twitter.com/GThipanan","@GThipanan")</f>
        <v>@GThipanan</v>
      </c>
      <c r="C262" s="6" t="s">
        <v>1036</v>
      </c>
      <c r="D262" s="7" t="s">
        <v>1037</v>
      </c>
      <c r="E262" s="8" t="str">
        <f>HYPERLINK("https://twitter.com/GThipanan/status/1070236062398603264","1070236062398603264")</f>
        <v>1070236062398603264</v>
      </c>
      <c r="F262" s="9"/>
      <c r="G262" s="5" t="s">
        <v>1038</v>
      </c>
      <c r="H262" s="9"/>
      <c r="I262" s="10">
        <v>0</v>
      </c>
      <c r="J262" s="10">
        <v>1</v>
      </c>
      <c r="K262" s="5" t="str">
        <f t="shared" si="67"/>
        <v>Twitter for Android</v>
      </c>
      <c r="L262" s="10">
        <v>174</v>
      </c>
      <c r="M262" s="10">
        <v>334</v>
      </c>
      <c r="N262" s="10">
        <v>2</v>
      </c>
      <c r="O262" s="9"/>
      <c r="P262" s="4">
        <v>41619.866377314815</v>
      </c>
      <c r="Q262" s="6" t="s">
        <v>262</v>
      </c>
      <c r="R262" s="9"/>
      <c r="S262" s="9"/>
      <c r="T262" s="9"/>
      <c r="U262" s="8" t="str">
        <f>HYPERLINK("https://pbs.twimg.com/profile_images/1062913208682303490/AhmG5xMJ.jpg","View")</f>
        <v>View</v>
      </c>
    </row>
    <row r="263" spans="1:21" ht="67.5">
      <c r="A263" s="4">
        <v>43439.024872685186</v>
      </c>
      <c r="B263" s="5" t="str">
        <f>HYPERLINK("https://twitter.com/anieway","@anieway")</f>
        <v>@anieway</v>
      </c>
      <c r="C263" s="6" t="s">
        <v>783</v>
      </c>
      <c r="D263" s="7" t="s">
        <v>1039</v>
      </c>
      <c r="E263" s="8" t="str">
        <f>HYPERLINK("https://twitter.com/anieway/status/1070235282354536448","1070235282354536448")</f>
        <v>1070235282354536448</v>
      </c>
      <c r="F263" s="5" t="s">
        <v>1040</v>
      </c>
      <c r="G263" s="9"/>
      <c r="H263" s="9"/>
      <c r="I263" s="10">
        <v>26</v>
      </c>
      <c r="J263" s="10">
        <v>18</v>
      </c>
      <c r="K263" s="5" t="str">
        <f>HYPERLINK("http://twitter.com/download/iphone","Twitter for iPhone")</f>
        <v>Twitter for iPhone</v>
      </c>
      <c r="L263" s="10">
        <v>122</v>
      </c>
      <c r="M263" s="10">
        <v>487</v>
      </c>
      <c r="N263" s="10">
        <v>3</v>
      </c>
      <c r="O263" s="9"/>
      <c r="P263" s="4">
        <v>40337.807604166665</v>
      </c>
      <c r="Q263" s="6" t="s">
        <v>786</v>
      </c>
      <c r="R263" s="7" t="s">
        <v>787</v>
      </c>
      <c r="S263" s="9"/>
      <c r="T263" s="9"/>
      <c r="U263" s="8" t="str">
        <f>HYPERLINK("https://pbs.twimg.com/profile_images/1039179941462474752/rVaYslHK.jpg","View")</f>
        <v>View</v>
      </c>
    </row>
    <row r="264" spans="1:21" ht="78.75">
      <c r="A264" s="4">
        <v>43439.023055555561</v>
      </c>
      <c r="B264" s="5" t="str">
        <f>HYPERLINK("https://twitter.com/Booky70","@Booky70")</f>
        <v>@Booky70</v>
      </c>
      <c r="C264" s="6" t="s">
        <v>1000</v>
      </c>
      <c r="D264" s="7" t="s">
        <v>1041</v>
      </c>
      <c r="E264" s="8" t="str">
        <f>HYPERLINK("https://twitter.com/Booky70/status/1070234620141027328","1070234620141027328")</f>
        <v>1070234620141027328</v>
      </c>
      <c r="F264" s="9"/>
      <c r="G264" s="5" t="s">
        <v>1042</v>
      </c>
      <c r="H264" s="9"/>
      <c r="I264" s="10">
        <v>367</v>
      </c>
      <c r="J264" s="10">
        <v>72</v>
      </c>
      <c r="K264" s="5" t="str">
        <f>HYPERLINK("http://twitter.com/download/android","Twitter for Android")</f>
        <v>Twitter for Android</v>
      </c>
      <c r="L264" s="10">
        <v>12699</v>
      </c>
      <c r="M264" s="10">
        <v>458</v>
      </c>
      <c r="N264" s="10">
        <v>51</v>
      </c>
      <c r="O264" s="9"/>
      <c r="P264" s="4">
        <v>40110.369062500002</v>
      </c>
      <c r="Q264" s="6" t="s">
        <v>262</v>
      </c>
      <c r="R264" s="7" t="s">
        <v>1003</v>
      </c>
      <c r="S264" s="5" t="s">
        <v>1004</v>
      </c>
      <c r="T264" s="9"/>
      <c r="U264" s="8" t="str">
        <f>HYPERLINK("https://pbs.twimg.com/profile_images/1068401415377182720/0Vuwswzn.jpg","View")</f>
        <v>View</v>
      </c>
    </row>
    <row r="265" spans="1:21" ht="123.75">
      <c r="A265" s="4">
        <v>43439.014155092591</v>
      </c>
      <c r="B265" s="5" t="str">
        <f>HYPERLINK("https://twitter.com/yoware","@yoware")</f>
        <v>@yoware</v>
      </c>
      <c r="C265" s="6" t="s">
        <v>502</v>
      </c>
      <c r="D265" s="7" t="s">
        <v>1043</v>
      </c>
      <c r="E265" s="8" t="str">
        <f>HYPERLINK("https://twitter.com/yoware/status/1070231397481119745","1070231397481119745")</f>
        <v>1070231397481119745</v>
      </c>
      <c r="F265" s="9"/>
      <c r="G265" s="5" t="s">
        <v>1044</v>
      </c>
      <c r="H265" s="9"/>
      <c r="I265" s="10">
        <v>158</v>
      </c>
      <c r="J265" s="10">
        <v>82</v>
      </c>
      <c r="K265" s="5" t="str">
        <f>HYPERLINK("http://twitter.com/download/iphone","Twitter for iPhone")</f>
        <v>Twitter for iPhone</v>
      </c>
      <c r="L265" s="10">
        <v>204750</v>
      </c>
      <c r="M265" s="10">
        <v>2487</v>
      </c>
      <c r="N265" s="10">
        <v>778</v>
      </c>
      <c r="O265" s="10" t="s">
        <v>108</v>
      </c>
      <c r="P265" s="4">
        <v>39632.208935185183</v>
      </c>
      <c r="Q265" s="6" t="s">
        <v>36</v>
      </c>
      <c r="R265" s="7" t="s">
        <v>506</v>
      </c>
      <c r="S265" s="5" t="s">
        <v>507</v>
      </c>
      <c r="T265" s="9"/>
      <c r="U265" s="8" t="str">
        <f>HYPERLINK("https://pbs.twimg.com/profile_images/924790048939061254/lKpznN2U.jpg","View")</f>
        <v>View</v>
      </c>
    </row>
    <row r="266" spans="1:21" ht="202.5">
      <c r="A266" s="4">
        <v>43439.013287037036</v>
      </c>
      <c r="B266" s="5" t="str">
        <f>HYPERLINK("https://twitter.com/ManutOuanReview","@ManutOuanReview")</f>
        <v>@ManutOuanReview</v>
      </c>
      <c r="C266" s="6" t="s">
        <v>1045</v>
      </c>
      <c r="D266" s="7" t="s">
        <v>1046</v>
      </c>
      <c r="E266" s="8" t="str">
        <f>HYPERLINK("https://twitter.com/ManutOuanReview/status/1070231080504979456","1070231080504979456")</f>
        <v>1070231080504979456</v>
      </c>
      <c r="F266" s="9"/>
      <c r="G266" s="5" t="s">
        <v>1047</v>
      </c>
      <c r="H266" s="9"/>
      <c r="I266" s="10">
        <v>30</v>
      </c>
      <c r="J266" s="10">
        <v>13</v>
      </c>
      <c r="K266" s="5" t="str">
        <f>HYPERLINK("http://twitter.com/download/android","Twitter for Android")</f>
        <v>Twitter for Android</v>
      </c>
      <c r="L266" s="10">
        <v>313</v>
      </c>
      <c r="M266" s="10">
        <v>24</v>
      </c>
      <c r="N266" s="10">
        <v>0</v>
      </c>
      <c r="O266" s="9"/>
      <c r="P266" s="4">
        <v>43242.3125</v>
      </c>
      <c r="Q266" s="5" t="s">
        <v>1048</v>
      </c>
      <c r="R266" s="7" t="s">
        <v>1049</v>
      </c>
      <c r="S266" s="5" t="s">
        <v>1050</v>
      </c>
      <c r="T266" s="9"/>
      <c r="U266" s="8" t="str">
        <f>HYPERLINK("https://pbs.twimg.com/profile_images/998935642691198977/Zkm9Yoau.jpg","View")</f>
        <v>View</v>
      </c>
    </row>
    <row r="267" spans="1:21" ht="157.5">
      <c r="A267" s="4">
        <v>43439.012013888889</v>
      </c>
      <c r="B267" s="5" t="str">
        <f>HYPERLINK("https://twitter.com/Shakugans","@Shakugans")</f>
        <v>@Shakugans</v>
      </c>
      <c r="C267" s="6" t="s">
        <v>324</v>
      </c>
      <c r="D267" s="7" t="s">
        <v>1051</v>
      </c>
      <c r="E267" s="8" t="str">
        <f>HYPERLINK("https://twitter.com/Shakugans/status/1070230622373724160","1070230622373724160")</f>
        <v>1070230622373724160</v>
      </c>
      <c r="F267" s="9"/>
      <c r="G267" s="5" t="s">
        <v>1052</v>
      </c>
      <c r="H267" s="9"/>
      <c r="I267" s="10">
        <v>5</v>
      </c>
      <c r="J267" s="10">
        <v>1</v>
      </c>
      <c r="K267" s="5" t="str">
        <f>HYPERLINK("http://twitter.com/download/iphone","Twitter for iPhone")</f>
        <v>Twitter for iPhone</v>
      </c>
      <c r="L267" s="10">
        <v>325</v>
      </c>
      <c r="M267" s="10">
        <v>593</v>
      </c>
      <c r="N267" s="10">
        <v>12</v>
      </c>
      <c r="O267" s="9"/>
      <c r="P267" s="4">
        <v>40324.170162037037</v>
      </c>
      <c r="Q267" s="6" t="s">
        <v>59</v>
      </c>
      <c r="R267" s="7" t="s">
        <v>327</v>
      </c>
      <c r="S267" s="5" t="s">
        <v>328</v>
      </c>
      <c r="T267" s="9"/>
      <c r="U267" s="8" t="str">
        <f>HYPERLINK("https://pbs.twimg.com/profile_images/1070740107261427713/SiXFYh_r.jpg","View")</f>
        <v>View</v>
      </c>
    </row>
    <row r="268" spans="1:21" ht="213.75">
      <c r="A268" s="4">
        <v>43439.008333333331</v>
      </c>
      <c r="B268" s="5" t="str">
        <f>HYPERLINK("https://twitter.com/PartTim46972212","@PartTim46972212")</f>
        <v>@PartTim46972212</v>
      </c>
      <c r="C268" s="6" t="s">
        <v>1053</v>
      </c>
      <c r="D268" s="7" t="s">
        <v>1054</v>
      </c>
      <c r="E268" s="8" t="str">
        <f>HYPERLINK("https://twitter.com/PartTim46972212/status/1070229288769642496","1070229288769642496")</f>
        <v>1070229288769642496</v>
      </c>
      <c r="F268" s="5" t="s">
        <v>1055</v>
      </c>
      <c r="G268" s="5" t="s">
        <v>1056</v>
      </c>
      <c r="H268" s="9"/>
      <c r="I268" s="10">
        <v>0</v>
      </c>
      <c r="J268" s="10">
        <v>0</v>
      </c>
      <c r="K268" s="5" t="str">
        <f t="shared" ref="K268:K270" si="68">HYPERLINK("http://twitter.com/download/android","Twitter for Android")</f>
        <v>Twitter for Android</v>
      </c>
      <c r="L268" s="10">
        <v>3</v>
      </c>
      <c r="M268" s="10">
        <v>9</v>
      </c>
      <c r="N268" s="10">
        <v>0</v>
      </c>
      <c r="O268" s="9"/>
      <c r="P268" s="4">
        <v>43395.029363425929</v>
      </c>
      <c r="Q268" s="6" t="s">
        <v>262</v>
      </c>
      <c r="R268" s="7" t="s">
        <v>1057</v>
      </c>
      <c r="S268" s="5" t="s">
        <v>1058</v>
      </c>
      <c r="T268" s="9"/>
      <c r="U268" s="8" t="str">
        <f>HYPERLINK("https://pbs.twimg.com/profile_images/1054282333681999874/rYw_YqCd.jpg","View")</f>
        <v>View</v>
      </c>
    </row>
    <row r="269" spans="1:21" ht="45">
      <c r="A269" s="4">
        <v>43439.003009259264</v>
      </c>
      <c r="B269" s="5" t="str">
        <f>HYPERLINK("https://twitter.com/zobenz","@zobenz")</f>
        <v>@zobenz</v>
      </c>
      <c r="C269" s="6" t="s">
        <v>1059</v>
      </c>
      <c r="D269" s="7" t="s">
        <v>1060</v>
      </c>
      <c r="E269" s="8" t="str">
        <f>HYPERLINK("https://twitter.com/zobenz/status/1070227358710255616","1070227358710255616")</f>
        <v>1070227358710255616</v>
      </c>
      <c r="F269" s="9"/>
      <c r="G269" s="9"/>
      <c r="H269" s="9"/>
      <c r="I269" s="10">
        <v>6</v>
      </c>
      <c r="J269" s="10">
        <v>1</v>
      </c>
      <c r="K269" s="5" t="str">
        <f t="shared" si="68"/>
        <v>Twitter for Android</v>
      </c>
      <c r="L269" s="10">
        <v>73</v>
      </c>
      <c r="M269" s="10">
        <v>165</v>
      </c>
      <c r="N269" s="10">
        <v>0</v>
      </c>
      <c r="O269" s="9"/>
      <c r="P269" s="4">
        <v>41255.120185185187</v>
      </c>
      <c r="Q269" s="6" t="s">
        <v>1061</v>
      </c>
      <c r="R269" s="7" t="s">
        <v>1062</v>
      </c>
      <c r="S269" s="5" t="s">
        <v>1063</v>
      </c>
      <c r="T269" s="9"/>
      <c r="U269" s="8" t="str">
        <f>HYPERLINK("https://pbs.twimg.com/profile_images/999292421153341440/vSchHy6g.jpg","View")</f>
        <v>View</v>
      </c>
    </row>
    <row r="270" spans="1:21" ht="202.5">
      <c r="A270" s="4">
        <v>43438.991620370369</v>
      </c>
      <c r="B270" s="5" t="str">
        <f>HYPERLINK("https://twitter.com/SirasithTa","@SirasithTa")</f>
        <v>@SirasithTa</v>
      </c>
      <c r="C270" s="6" t="s">
        <v>1064</v>
      </c>
      <c r="D270" s="7" t="s">
        <v>1065</v>
      </c>
      <c r="E270" s="8" t="str">
        <f>HYPERLINK("https://twitter.com/SirasithTa/status/1070223228990218241","1070223228990218241")</f>
        <v>1070223228990218241</v>
      </c>
      <c r="F270" s="9"/>
      <c r="G270" s="5" t="s">
        <v>1066</v>
      </c>
      <c r="H270" s="9"/>
      <c r="I270" s="10">
        <v>36</v>
      </c>
      <c r="J270" s="10">
        <v>14</v>
      </c>
      <c r="K270" s="5" t="str">
        <f t="shared" si="68"/>
        <v>Twitter for Android</v>
      </c>
      <c r="L270" s="10">
        <v>232</v>
      </c>
      <c r="M270" s="10">
        <v>1780</v>
      </c>
      <c r="N270" s="10">
        <v>103</v>
      </c>
      <c r="O270" s="9"/>
      <c r="P270" s="4">
        <v>41484.518263888887</v>
      </c>
      <c r="Q270" s="6" t="s">
        <v>1067</v>
      </c>
      <c r="R270" s="7" t="s">
        <v>1068</v>
      </c>
      <c r="S270" s="5" t="s">
        <v>1069</v>
      </c>
      <c r="T270" s="9"/>
      <c r="U270" s="8" t="str">
        <f>HYPERLINK("https://pbs.twimg.com/profile_images/1070011179668451328/XgqTB7bG.jpg","View")</f>
        <v>View</v>
      </c>
    </row>
    <row r="271" spans="1:21" ht="78.75">
      <c r="A271" s="4">
        <v>43438.98060185185</v>
      </c>
      <c r="B271" s="5" t="str">
        <f>HYPERLINK("https://twitter.com/Pee01819000","@Pee01819000")</f>
        <v>@Pee01819000</v>
      </c>
      <c r="C271" s="6" t="s">
        <v>1070</v>
      </c>
      <c r="D271" s="7" t="s">
        <v>1071</v>
      </c>
      <c r="E271" s="8" t="str">
        <f>HYPERLINK("https://twitter.com/Pee01819000/status/1070219238420307968","1070219238420307968")</f>
        <v>1070219238420307968</v>
      </c>
      <c r="F271" s="9"/>
      <c r="G271" s="9"/>
      <c r="H271" s="9"/>
      <c r="I271" s="10">
        <v>0</v>
      </c>
      <c r="J271" s="10">
        <v>1</v>
      </c>
      <c r="K271" s="5" t="str">
        <f>HYPERLINK("http://twitter.com/#!/download/ipad","Twitter for iPad")</f>
        <v>Twitter for iPad</v>
      </c>
      <c r="L271" s="10">
        <v>86</v>
      </c>
      <c r="M271" s="10">
        <v>88</v>
      </c>
      <c r="N271" s="10">
        <v>0</v>
      </c>
      <c r="O271" s="9"/>
      <c r="P271" s="4">
        <v>43037.80064814815</v>
      </c>
      <c r="Q271" s="9"/>
      <c r="R271" s="7" t="s">
        <v>1072</v>
      </c>
      <c r="S271" s="9"/>
      <c r="T271" s="9"/>
      <c r="U271" s="8" t="str">
        <f>HYPERLINK("https://pbs.twimg.com/profile_images/1049700778632347648/Xl2oR3mx.jpg","View")</f>
        <v>View</v>
      </c>
    </row>
    <row r="272" spans="1:21" ht="67.5">
      <c r="A272" s="4">
        <v>43438.980567129634</v>
      </c>
      <c r="B272" s="5" t="str">
        <f>HYPERLINK("https://twitter.com/treeserver","@treeserver")</f>
        <v>@treeserver</v>
      </c>
      <c r="C272" s="6" t="s">
        <v>1073</v>
      </c>
      <c r="D272" s="7" t="s">
        <v>1074</v>
      </c>
      <c r="E272" s="8" t="str">
        <f>HYPERLINK("https://twitter.com/treeserver/status/1070219223379542017","1070219223379542017")</f>
        <v>1070219223379542017</v>
      </c>
      <c r="F272" s="9"/>
      <c r="G272" s="9"/>
      <c r="H272" s="9"/>
      <c r="I272" s="10">
        <v>0</v>
      </c>
      <c r="J272" s="10">
        <v>0</v>
      </c>
      <c r="K272" s="5" t="str">
        <f t="shared" ref="K272:K274" si="69">HYPERLINK("http://twitter.com/download/iphone","Twitter for iPhone")</f>
        <v>Twitter for iPhone</v>
      </c>
      <c r="L272" s="10">
        <v>709</v>
      </c>
      <c r="M272" s="10">
        <v>363</v>
      </c>
      <c r="N272" s="10">
        <v>27</v>
      </c>
      <c r="O272" s="9"/>
      <c r="P272" s="4">
        <v>40033.989224537036</v>
      </c>
      <c r="Q272" s="6" t="s">
        <v>1075</v>
      </c>
      <c r="R272" s="7" t="s">
        <v>1076</v>
      </c>
      <c r="S272" s="5" t="s">
        <v>1077</v>
      </c>
      <c r="T272" s="9"/>
      <c r="U272" s="8" t="str">
        <f>HYPERLINK("https://pbs.twimg.com/profile_images/1070918406122045442/zpDDeRFu.jpg","View")</f>
        <v>View</v>
      </c>
    </row>
    <row r="273" spans="1:21" ht="67.5">
      <c r="A273" s="4">
        <v>43438.978171296301</v>
      </c>
      <c r="B273" s="5" t="str">
        <f>HYPERLINK("https://twitter.com/JJaePK1","@JJaePK1")</f>
        <v>@JJaePK1</v>
      </c>
      <c r="C273" s="6" t="s">
        <v>856</v>
      </c>
      <c r="D273" s="7" t="s">
        <v>1078</v>
      </c>
      <c r="E273" s="8" t="str">
        <f>HYPERLINK("https://twitter.com/JJaePK1/status/1070218357612265472","1070218357612265472")</f>
        <v>1070218357612265472</v>
      </c>
      <c r="F273" s="9"/>
      <c r="G273" s="9"/>
      <c r="H273" s="9"/>
      <c r="I273" s="10">
        <v>1</v>
      </c>
      <c r="J273" s="10">
        <v>0</v>
      </c>
      <c r="K273" s="5" t="str">
        <f t="shared" si="69"/>
        <v>Twitter for iPhone</v>
      </c>
      <c r="L273" s="10">
        <v>6</v>
      </c>
      <c r="M273" s="10">
        <v>4</v>
      </c>
      <c r="N273" s="10">
        <v>0</v>
      </c>
      <c r="O273" s="9"/>
      <c r="P273" s="4">
        <v>43423.325358796297</v>
      </c>
      <c r="Q273" s="9"/>
      <c r="R273" s="7" t="s">
        <v>859</v>
      </c>
      <c r="S273" s="9"/>
      <c r="T273" s="9"/>
      <c r="U273" s="8" t="str">
        <f>HYPERLINK("https://pbs.twimg.com/profile_images/1065646504709259264/LgsMSU9r.jpg","View")</f>
        <v>View</v>
      </c>
    </row>
    <row r="274" spans="1:21" ht="33.75">
      <c r="A274" s="4">
        <v>43438.973310185189</v>
      </c>
      <c r="B274" s="5" t="str">
        <f>HYPERLINK("https://twitter.com/ARYAUU","@ARYAUU")</f>
        <v>@ARYAUU</v>
      </c>
      <c r="C274" s="6" t="s">
        <v>1079</v>
      </c>
      <c r="D274" s="7" t="s">
        <v>1080</v>
      </c>
      <c r="E274" s="8" t="str">
        <f>HYPERLINK("https://twitter.com/ARYAUU/status/1070216594519863296","1070216594519863296")</f>
        <v>1070216594519863296</v>
      </c>
      <c r="F274" s="9"/>
      <c r="G274" s="9"/>
      <c r="H274" s="9"/>
      <c r="I274" s="10">
        <v>0</v>
      </c>
      <c r="J274" s="10">
        <v>1</v>
      </c>
      <c r="K274" s="5" t="str">
        <f t="shared" si="69"/>
        <v>Twitter for iPhone</v>
      </c>
      <c r="L274" s="10">
        <v>176</v>
      </c>
      <c r="M274" s="10">
        <v>137</v>
      </c>
      <c r="N274" s="10">
        <v>1</v>
      </c>
      <c r="O274" s="9"/>
      <c r="P274" s="4">
        <v>40131.144513888888</v>
      </c>
      <c r="Q274" s="9"/>
      <c r="R274" s="7" t="s">
        <v>1081</v>
      </c>
      <c r="S274" s="9"/>
      <c r="T274" s="9"/>
      <c r="U274" s="8" t="str">
        <f>HYPERLINK("https://pbs.twimg.com/profile_images/898575781059715072/RIr2zPLB.jpg","View")</f>
        <v>View</v>
      </c>
    </row>
    <row r="275" spans="1:21" ht="180">
      <c r="A275" s="4">
        <v>43438.962337962963</v>
      </c>
      <c r="B275" s="5" t="str">
        <f>HYPERLINK("https://twitter.com/iconsiam","@iconsiam")</f>
        <v>@iconsiam</v>
      </c>
      <c r="C275" s="6" t="s">
        <v>792</v>
      </c>
      <c r="D275" s="7" t="s">
        <v>1082</v>
      </c>
      <c r="E275" s="8" t="str">
        <f>HYPERLINK("https://twitter.com/iconsiam/status/1070212619217170435","1070212619217170435")</f>
        <v>1070212619217170435</v>
      </c>
      <c r="F275" s="5" t="s">
        <v>1083</v>
      </c>
      <c r="G275" s="5" t="s">
        <v>1084</v>
      </c>
      <c r="H275" s="9"/>
      <c r="I275" s="10">
        <v>136</v>
      </c>
      <c r="J275" s="10">
        <v>56</v>
      </c>
      <c r="K275" s="5" t="str">
        <f t="shared" ref="K275:K276" si="70">HYPERLINK("http://twitter.com/download/android","Twitter for Android")</f>
        <v>Twitter for Android</v>
      </c>
      <c r="L275" s="10">
        <v>10687</v>
      </c>
      <c r="M275" s="10">
        <v>4</v>
      </c>
      <c r="N275" s="10">
        <v>6</v>
      </c>
      <c r="O275" s="9"/>
      <c r="P275" s="4">
        <v>41597.142604166671</v>
      </c>
      <c r="Q275" s="9"/>
      <c r="R275" s="9"/>
      <c r="S275" s="9"/>
      <c r="T275" s="9"/>
      <c r="U275" s="8" t="str">
        <f>HYPERLINK("https://pbs.twimg.com/profile_images/1018773361365737473/JA61dOav.jpg","View")</f>
        <v>View</v>
      </c>
    </row>
    <row r="276" spans="1:21" ht="135">
      <c r="A276" s="4">
        <v>43438.941736111112</v>
      </c>
      <c r="B276" s="5" t="str">
        <f>HYPERLINK("https://twitter.com/K5DXl4l7G3IVfeH","@K5DXl4l7G3IVfeH")</f>
        <v>@K5DXl4l7G3IVfeH</v>
      </c>
      <c r="C276" s="6" t="s">
        <v>1085</v>
      </c>
      <c r="D276" s="7" t="s">
        <v>1086</v>
      </c>
      <c r="E276" s="8" t="str">
        <f>HYPERLINK("https://twitter.com/K5DXl4l7G3IVfeH/status/1070205152102014977","1070205152102014977")</f>
        <v>1070205152102014977</v>
      </c>
      <c r="F276" s="5" t="s">
        <v>1087</v>
      </c>
      <c r="G276" s="9"/>
      <c r="H276" s="9"/>
      <c r="I276" s="10">
        <v>1</v>
      </c>
      <c r="J276" s="10">
        <v>8</v>
      </c>
      <c r="K276" s="5" t="str">
        <f t="shared" si="70"/>
        <v>Twitter for Android</v>
      </c>
      <c r="L276" s="10">
        <v>94</v>
      </c>
      <c r="M276" s="10">
        <v>222</v>
      </c>
      <c r="N276" s="10">
        <v>0</v>
      </c>
      <c r="O276" s="9"/>
      <c r="P276" s="4">
        <v>43248.281122685185</v>
      </c>
      <c r="Q276" s="6" t="s">
        <v>1088</v>
      </c>
      <c r="R276" s="7" t="s">
        <v>1089</v>
      </c>
      <c r="S276" s="9"/>
      <c r="T276" s="9"/>
      <c r="U276" s="8" t="str">
        <f>HYPERLINK("https://pbs.twimg.com/profile_images/1008306969688436736/1vuGPfml.jpg","View")</f>
        <v>View</v>
      </c>
    </row>
    <row r="277" spans="1:21" ht="45">
      <c r="A277" s="4">
        <v>43438.938043981485</v>
      </c>
      <c r="B277" s="5" t="str">
        <f>HYPERLINK("https://twitter.com/kridiphol","@kridiphol")</f>
        <v>@kridiphol</v>
      </c>
      <c r="C277" s="6" t="s">
        <v>1090</v>
      </c>
      <c r="D277" s="7" t="s">
        <v>1091</v>
      </c>
      <c r="E277" s="8" t="str">
        <f>HYPERLINK("https://twitter.com/kridiphol/status/1070203813703770115","1070203813703770115")</f>
        <v>1070203813703770115</v>
      </c>
      <c r="F277" s="9"/>
      <c r="G277" s="5" t="s">
        <v>1092</v>
      </c>
      <c r="H277" s="9"/>
      <c r="I277" s="10">
        <v>0</v>
      </c>
      <c r="J277" s="10">
        <v>3</v>
      </c>
      <c r="K277" s="5" t="str">
        <f>HYPERLINK("http://twitter.com/download/iphone","Twitter for iPhone")</f>
        <v>Twitter for iPhone</v>
      </c>
      <c r="L277" s="10">
        <v>129</v>
      </c>
      <c r="M277" s="10">
        <v>431</v>
      </c>
      <c r="N277" s="10">
        <v>0</v>
      </c>
      <c r="O277" s="9"/>
      <c r="P277" s="4">
        <v>40054.960381944446</v>
      </c>
      <c r="Q277" s="9"/>
      <c r="R277" s="9"/>
      <c r="S277" s="9"/>
      <c r="T277" s="9"/>
      <c r="U277" s="8" t="str">
        <f>HYPERLINK("https://pbs.twimg.com/profile_images/922466918497320961/TZ-ajpSH.jpg","View")</f>
        <v>View</v>
      </c>
    </row>
    <row r="278" spans="1:21" ht="112.5">
      <c r="A278" s="4">
        <v>43438.93549768519</v>
      </c>
      <c r="B278" s="5" t="str">
        <f t="shared" ref="B278:B279" si="71">HYPERLINK("https://twitter.com/JEHANCHOOSORN","@JEHANCHOOSORN")</f>
        <v>@JEHANCHOOSORN</v>
      </c>
      <c r="C278" s="6" t="s">
        <v>1093</v>
      </c>
      <c r="D278" s="7" t="s">
        <v>1094</v>
      </c>
      <c r="E278" s="8" t="str">
        <f>HYPERLINK("https://twitter.com/JEHANCHOOSORN/status/1070202892907241472","1070202892907241472")</f>
        <v>1070202892907241472</v>
      </c>
      <c r="F278" s="9"/>
      <c r="G278" s="5" t="s">
        <v>1095</v>
      </c>
      <c r="H278" s="9"/>
      <c r="I278" s="10">
        <v>3</v>
      </c>
      <c r="J278" s="10">
        <v>3</v>
      </c>
      <c r="K278" s="5" t="str">
        <f t="shared" ref="K278:K279" si="72">HYPERLINK("http://twitter.com","Twitter Web Client")</f>
        <v>Twitter Web Client</v>
      </c>
      <c r="L278" s="10">
        <v>716</v>
      </c>
      <c r="M278" s="10">
        <v>2889</v>
      </c>
      <c r="N278" s="10">
        <v>0</v>
      </c>
      <c r="O278" s="9"/>
      <c r="P278" s="4">
        <v>43144.231990740736</v>
      </c>
      <c r="Q278" s="6" t="s">
        <v>1096</v>
      </c>
      <c r="R278" s="7" t="s">
        <v>1097</v>
      </c>
      <c r="S278" s="9"/>
      <c r="T278" s="9"/>
      <c r="U278" s="8" t="str">
        <f t="shared" ref="U278:U279" si="73">HYPERLINK("https://pbs.twimg.com/profile_images/1070010328144986112/NMi-8ZOT.jpg","View")</f>
        <v>View</v>
      </c>
    </row>
    <row r="279" spans="1:21" ht="112.5">
      <c r="A279" s="4">
        <v>43438.934733796297</v>
      </c>
      <c r="B279" s="5" t="str">
        <f t="shared" si="71"/>
        <v>@JEHANCHOOSORN</v>
      </c>
      <c r="C279" s="6" t="s">
        <v>1093</v>
      </c>
      <c r="D279" s="7" t="s">
        <v>1098</v>
      </c>
      <c r="E279" s="8" t="str">
        <f>HYPERLINK("https://twitter.com/JEHANCHOOSORN/status/1070202613243686914","1070202613243686914")</f>
        <v>1070202613243686914</v>
      </c>
      <c r="F279" s="9"/>
      <c r="G279" s="5" t="s">
        <v>1099</v>
      </c>
      <c r="H279" s="9"/>
      <c r="I279" s="10">
        <v>1</v>
      </c>
      <c r="J279" s="10">
        <v>0</v>
      </c>
      <c r="K279" s="5" t="str">
        <f t="shared" si="72"/>
        <v>Twitter Web Client</v>
      </c>
      <c r="L279" s="10">
        <v>716</v>
      </c>
      <c r="M279" s="10">
        <v>2889</v>
      </c>
      <c r="N279" s="10">
        <v>0</v>
      </c>
      <c r="O279" s="9"/>
      <c r="P279" s="4">
        <v>43144.231990740736</v>
      </c>
      <c r="Q279" s="6" t="s">
        <v>1096</v>
      </c>
      <c r="R279" s="7" t="s">
        <v>1097</v>
      </c>
      <c r="S279" s="9"/>
      <c r="T279" s="9"/>
      <c r="U279" s="8" t="str">
        <f t="shared" si="73"/>
        <v>View</v>
      </c>
    </row>
    <row r="280" spans="1:21" ht="409.5">
      <c r="A280" s="4">
        <v>43438.931504629625</v>
      </c>
      <c r="B280" s="5" t="str">
        <f>HYPERLINK("https://twitter.com/jb_leaderz","@jb_leaderz")</f>
        <v>@jb_leaderz</v>
      </c>
      <c r="C280" s="6" t="s">
        <v>1100</v>
      </c>
      <c r="D280" s="7" t="s">
        <v>1101</v>
      </c>
      <c r="E280" s="8" t="str">
        <f>HYPERLINK("https://twitter.com/jb_leaderz/status/1070201443666157568","1070201443666157568")</f>
        <v>1070201443666157568</v>
      </c>
      <c r="F280" s="5" t="s">
        <v>1102</v>
      </c>
      <c r="G280" s="9"/>
      <c r="H280" s="9"/>
      <c r="I280" s="10">
        <v>0</v>
      </c>
      <c r="J280" s="10">
        <v>1</v>
      </c>
      <c r="K280" s="5" t="str">
        <f>HYPERLINK("http://twitter.com/download/android","Twitter for Android")</f>
        <v>Twitter for Android</v>
      </c>
      <c r="L280" s="10">
        <v>706</v>
      </c>
      <c r="M280" s="10">
        <v>2888</v>
      </c>
      <c r="N280" s="10">
        <v>0</v>
      </c>
      <c r="O280" s="9"/>
      <c r="P280" s="4">
        <v>43162.622256944444</v>
      </c>
      <c r="Q280" s="6" t="s">
        <v>201</v>
      </c>
      <c r="R280" s="7" t="s">
        <v>1103</v>
      </c>
      <c r="S280" s="9"/>
      <c r="T280" s="9"/>
      <c r="U280" s="8" t="str">
        <f>HYPERLINK("https://pbs.twimg.com/profile_images/1044928206380228612/4G81fcM8.jpg","View")</f>
        <v>View</v>
      </c>
    </row>
    <row r="281" spans="1:21" ht="101.25">
      <c r="A281" s="4">
        <v>43438.931111111116</v>
      </c>
      <c r="B281" s="5" t="str">
        <f>HYPERLINK("https://twitter.com/sbitaz","@sbitaz")</f>
        <v>@sbitaz</v>
      </c>
      <c r="C281" s="6" t="s">
        <v>1104</v>
      </c>
      <c r="D281" s="7" t="s">
        <v>1105</v>
      </c>
      <c r="E281" s="8" t="str">
        <f>HYPERLINK("https://twitter.com/sbitaz/status/1070201301412106240","1070201301412106240")</f>
        <v>1070201301412106240</v>
      </c>
      <c r="F281" s="9"/>
      <c r="G281" s="5" t="s">
        <v>1106</v>
      </c>
      <c r="H281" s="9"/>
      <c r="I281" s="10">
        <v>38</v>
      </c>
      <c r="J281" s="10">
        <v>18</v>
      </c>
      <c r="K281" s="5" t="str">
        <f>HYPERLINK("http://twitter.com/download/iphone","Twitter for iPhone")</f>
        <v>Twitter for iPhone</v>
      </c>
      <c r="L281" s="10">
        <v>627</v>
      </c>
      <c r="M281" s="10">
        <v>313</v>
      </c>
      <c r="N281" s="10">
        <v>16</v>
      </c>
      <c r="O281" s="9"/>
      <c r="P281" s="4">
        <v>40064.870636574073</v>
      </c>
      <c r="Q281" s="6" t="s">
        <v>98</v>
      </c>
      <c r="R281" s="7" t="s">
        <v>1107</v>
      </c>
      <c r="S281" s="5" t="s">
        <v>1108</v>
      </c>
      <c r="T281" s="9"/>
      <c r="U281" s="8" t="str">
        <f>HYPERLINK("https://pbs.twimg.com/profile_images/1066723793366745088/6WEbw17M.jpg","View")</f>
        <v>View</v>
      </c>
    </row>
    <row r="282" spans="1:21" ht="409.5">
      <c r="A282" s="4">
        <v>43438.931099537032</v>
      </c>
      <c r="B282" s="5" t="str">
        <f>HYPERLINK("https://twitter.com/jb_leaderz","@jb_leaderz")</f>
        <v>@jb_leaderz</v>
      </c>
      <c r="C282" s="6" t="s">
        <v>1100</v>
      </c>
      <c r="D282" s="7" t="s">
        <v>1109</v>
      </c>
      <c r="E282" s="8" t="str">
        <f>HYPERLINK("https://twitter.com/jb_leaderz/status/1070201297314312193","1070201297314312193")</f>
        <v>1070201297314312193</v>
      </c>
      <c r="F282" s="5" t="s">
        <v>1110</v>
      </c>
      <c r="G282" s="5" t="s">
        <v>1111</v>
      </c>
      <c r="H282" s="9"/>
      <c r="I282" s="10">
        <v>0</v>
      </c>
      <c r="J282" s="10">
        <v>1</v>
      </c>
      <c r="K282" s="5" t="str">
        <f t="shared" ref="K282:K283" si="74">HYPERLINK("http://twitter.com/download/android","Twitter for Android")</f>
        <v>Twitter for Android</v>
      </c>
      <c r="L282" s="10">
        <v>706</v>
      </c>
      <c r="M282" s="10">
        <v>2888</v>
      </c>
      <c r="N282" s="10">
        <v>0</v>
      </c>
      <c r="O282" s="9"/>
      <c r="P282" s="4">
        <v>43162.622256944444</v>
      </c>
      <c r="Q282" s="6" t="s">
        <v>201</v>
      </c>
      <c r="R282" s="7" t="s">
        <v>1103</v>
      </c>
      <c r="S282" s="9"/>
      <c r="T282" s="9"/>
      <c r="U282" s="8" t="str">
        <f>HYPERLINK("https://pbs.twimg.com/profile_images/1044928206380228612/4G81fcM8.jpg","View")</f>
        <v>View</v>
      </c>
    </row>
    <row r="283" spans="1:21" ht="202.5">
      <c r="A283" s="4">
        <v>43438.927268518513</v>
      </c>
      <c r="B283" s="5" t="str">
        <f>HYPERLINK("https://twitter.com/FlowerZoo","@FlowerZoo")</f>
        <v>@FlowerZoo</v>
      </c>
      <c r="C283" s="6" t="s">
        <v>264</v>
      </c>
      <c r="D283" s="7" t="s">
        <v>1112</v>
      </c>
      <c r="E283" s="8" t="str">
        <f>HYPERLINK("https://twitter.com/FlowerZoo/status/1070199908185952256","1070199908185952256")</f>
        <v>1070199908185952256</v>
      </c>
      <c r="F283" s="9"/>
      <c r="G283" s="5" t="s">
        <v>1113</v>
      </c>
      <c r="H283" s="9"/>
      <c r="I283" s="10">
        <v>0</v>
      </c>
      <c r="J283" s="10">
        <v>1</v>
      </c>
      <c r="K283" s="5" t="str">
        <f t="shared" si="74"/>
        <v>Twitter for Android</v>
      </c>
      <c r="L283" s="10">
        <v>62</v>
      </c>
      <c r="M283" s="10">
        <v>41</v>
      </c>
      <c r="N283" s="10">
        <v>0</v>
      </c>
      <c r="O283" s="9"/>
      <c r="P283" s="4">
        <v>40422.464803240742</v>
      </c>
      <c r="Q283" s="6" t="s">
        <v>267</v>
      </c>
      <c r="R283" s="7" t="s">
        <v>268</v>
      </c>
      <c r="S283" s="5" t="s">
        <v>269</v>
      </c>
      <c r="T283" s="9"/>
      <c r="U283" s="8" t="str">
        <f>HYPERLINK("https://pbs.twimg.com/profile_images/1036527543313031168/v3-xcvd8.jpg","View")</f>
        <v>View</v>
      </c>
    </row>
    <row r="284" spans="1:21" ht="112.5">
      <c r="A284" s="4">
        <v>43438.916805555556</v>
      </c>
      <c r="B284" s="5" t="str">
        <f>HYPERLINK("https://twitter.com/JEHANCHOOSORN","@JEHANCHOOSORN")</f>
        <v>@JEHANCHOOSORN</v>
      </c>
      <c r="C284" s="6" t="s">
        <v>1093</v>
      </c>
      <c r="D284" s="7" t="s">
        <v>1114</v>
      </c>
      <c r="E284" s="8" t="str">
        <f>HYPERLINK("https://twitter.com/JEHANCHOOSORN/status/1070196118972035072","1070196118972035072")</f>
        <v>1070196118972035072</v>
      </c>
      <c r="F284" s="9"/>
      <c r="G284" s="5" t="s">
        <v>1115</v>
      </c>
      <c r="H284" s="9"/>
      <c r="I284" s="10">
        <v>2</v>
      </c>
      <c r="J284" s="10">
        <v>0</v>
      </c>
      <c r="K284" s="5" t="str">
        <f>HYPERLINK("http://twitter.com","Twitter Web Client")</f>
        <v>Twitter Web Client</v>
      </c>
      <c r="L284" s="10">
        <v>716</v>
      </c>
      <c r="M284" s="10">
        <v>2889</v>
      </c>
      <c r="N284" s="10">
        <v>0</v>
      </c>
      <c r="O284" s="9"/>
      <c r="P284" s="4">
        <v>43144.231990740736</v>
      </c>
      <c r="Q284" s="6" t="s">
        <v>1096</v>
      </c>
      <c r="R284" s="7" t="s">
        <v>1097</v>
      </c>
      <c r="S284" s="9"/>
      <c r="T284" s="9"/>
      <c r="U284" s="8" t="str">
        <f>HYPERLINK("https://pbs.twimg.com/profile_images/1070010328144986112/NMi-8ZOT.jpg","View")</f>
        <v>View</v>
      </c>
    </row>
    <row r="285" spans="1:21" ht="213.75">
      <c r="A285" s="4">
        <v>43438.912951388891</v>
      </c>
      <c r="B285" s="5" t="str">
        <f>HYPERLINK("https://twitter.com/iamshopp","@iamshopp")</f>
        <v>@iamshopp</v>
      </c>
      <c r="C285" s="6" t="s">
        <v>1116</v>
      </c>
      <c r="D285" s="7" t="s">
        <v>1117</v>
      </c>
      <c r="E285" s="8" t="str">
        <f>HYPERLINK("https://twitter.com/iamshopp/status/1070194720385597440","1070194720385597440")</f>
        <v>1070194720385597440</v>
      </c>
      <c r="F285" s="9"/>
      <c r="G285" s="5" t="s">
        <v>1118</v>
      </c>
      <c r="H285" s="9"/>
      <c r="I285" s="10">
        <v>1</v>
      </c>
      <c r="J285" s="10">
        <v>1</v>
      </c>
      <c r="K285" s="5" t="str">
        <f>HYPERLINK("http://twitter.com/download/android","Twitter for Android")</f>
        <v>Twitter for Android</v>
      </c>
      <c r="L285" s="10">
        <v>228</v>
      </c>
      <c r="M285" s="10">
        <v>24</v>
      </c>
      <c r="N285" s="10">
        <v>0</v>
      </c>
      <c r="O285" s="9"/>
      <c r="P285" s="4">
        <v>42096.032986111109</v>
      </c>
      <c r="Q285" s="9"/>
      <c r="R285" s="7" t="s">
        <v>1119</v>
      </c>
      <c r="S285" s="9"/>
      <c r="T285" s="9"/>
      <c r="U285" s="8" t="str">
        <f>HYPERLINK("https://pbs.twimg.com/profile_images/1066734284810010624/IGnfdEqJ.jpg","View")</f>
        <v>View</v>
      </c>
    </row>
    <row r="286" spans="1:21" ht="112.5">
      <c r="A286" s="4">
        <v>43438.897025462968</v>
      </c>
      <c r="B286" s="5" t="str">
        <f>HYPERLINK("https://twitter.com/prachachat","@prachachat")</f>
        <v>@prachachat</v>
      </c>
      <c r="C286" s="6" t="s">
        <v>1120</v>
      </c>
      <c r="D286" s="7" t="s">
        <v>1121</v>
      </c>
      <c r="E286" s="8" t="str">
        <f>HYPERLINK("https://twitter.com/prachachat/status/1070188951929937920","1070188951929937920")</f>
        <v>1070188951929937920</v>
      </c>
      <c r="F286" s="5" t="s">
        <v>1122</v>
      </c>
      <c r="G286" s="5" t="s">
        <v>1123</v>
      </c>
      <c r="H286" s="9"/>
      <c r="I286" s="10">
        <v>9</v>
      </c>
      <c r="J286" s="10">
        <v>6</v>
      </c>
      <c r="K286" s="5" t="str">
        <f>HYPERLINK("http://twitter.com","Twitter Web Client")</f>
        <v>Twitter Web Client</v>
      </c>
      <c r="L286" s="10">
        <v>192704</v>
      </c>
      <c r="M286" s="10">
        <v>242</v>
      </c>
      <c r="N286" s="10">
        <v>575</v>
      </c>
      <c r="O286" s="9"/>
      <c r="P286" s="4">
        <v>40038.225358796299</v>
      </c>
      <c r="Q286" s="9"/>
      <c r="R286" s="7" t="s">
        <v>1124</v>
      </c>
      <c r="S286" s="5" t="s">
        <v>1125</v>
      </c>
      <c r="T286" s="9"/>
      <c r="U286" s="8" t="str">
        <f>HYPERLINK("https://pbs.twimg.com/profile_images/955391792182018049/xjw_vJyx.jpg","View")</f>
        <v>View</v>
      </c>
    </row>
    <row r="287" spans="1:21" ht="135">
      <c r="A287" s="4">
        <v>43438.890439814815</v>
      </c>
      <c r="B287" s="5" t="str">
        <f>HYPERLINK("https://twitter.com/haminkey","@haminkey")</f>
        <v>@haminkey</v>
      </c>
      <c r="C287" s="6" t="s">
        <v>1126</v>
      </c>
      <c r="D287" s="7" t="s">
        <v>1127</v>
      </c>
      <c r="E287" s="8" t="str">
        <f>HYPERLINK("https://twitter.com/haminkey/status/1070186562028134401","1070186562028134401")</f>
        <v>1070186562028134401</v>
      </c>
      <c r="F287" s="9"/>
      <c r="G287" s="9"/>
      <c r="H287" s="9"/>
      <c r="I287" s="10">
        <v>1</v>
      </c>
      <c r="J287" s="10">
        <v>0</v>
      </c>
      <c r="K287" s="5" t="str">
        <f>HYPERLINK("http://twitter.com/download/iphone","Twitter for iPhone")</f>
        <v>Twitter for iPhone</v>
      </c>
      <c r="L287" s="10">
        <v>358</v>
      </c>
      <c r="M287" s="10">
        <v>1013</v>
      </c>
      <c r="N287" s="10">
        <v>0</v>
      </c>
      <c r="O287" s="9"/>
      <c r="P287" s="4">
        <v>40738.395752314813</v>
      </c>
      <c r="Q287" s="9"/>
      <c r="R287" s="9"/>
      <c r="S287" s="9"/>
      <c r="T287" s="9"/>
      <c r="U287" s="8" t="str">
        <f>HYPERLINK("https://pbs.twimg.com/profile_images/1069498699435261953/c9tqCX9d.jpg","View")</f>
        <v>View</v>
      </c>
    </row>
    <row r="288" spans="1:21" ht="90">
      <c r="A288" s="4">
        <v>43438.879479166666</v>
      </c>
      <c r="B288" s="5" t="str">
        <f>HYPERLINK("https://twitter.com/armorpy","@armorpy")</f>
        <v>@armorpy</v>
      </c>
      <c r="C288" s="6" t="s">
        <v>1031</v>
      </c>
      <c r="D288" s="7" t="s">
        <v>1128</v>
      </c>
      <c r="E288" s="8" t="str">
        <f>HYPERLINK("https://twitter.com/armorpy/status/1070182591804755968","1070182591804755968")</f>
        <v>1070182591804755968</v>
      </c>
      <c r="F288" s="9"/>
      <c r="G288" s="5" t="s">
        <v>1129</v>
      </c>
      <c r="H288" s="9"/>
      <c r="I288" s="10">
        <v>1</v>
      </c>
      <c r="J288" s="10">
        <v>4</v>
      </c>
      <c r="K288" s="5" t="str">
        <f>HYPERLINK("http://twitter.com/download/android","Twitter for Android")</f>
        <v>Twitter for Android</v>
      </c>
      <c r="L288" s="10">
        <v>146</v>
      </c>
      <c r="M288" s="10">
        <v>249</v>
      </c>
      <c r="N288" s="10">
        <v>2</v>
      </c>
      <c r="O288" s="9"/>
      <c r="P288" s="4">
        <v>41889.872569444444</v>
      </c>
      <c r="Q288" s="6" t="s">
        <v>1034</v>
      </c>
      <c r="R288" s="7" t="s">
        <v>1035</v>
      </c>
      <c r="S288" s="9"/>
      <c r="T288" s="9"/>
      <c r="U288" s="8" t="str">
        <f>HYPERLINK("https://pbs.twimg.com/profile_images/1071367494735060992/QJKpB1ww.jpg","View")</f>
        <v>View</v>
      </c>
    </row>
    <row r="289" spans="1:21" ht="101.25">
      <c r="A289" s="4">
        <v>43438.879166666666</v>
      </c>
      <c r="B289" s="5" t="str">
        <f>HYPERLINK("https://twitter.com/STanawatz","@STanawatz")</f>
        <v>@STanawatz</v>
      </c>
      <c r="C289" s="6" t="s">
        <v>1130</v>
      </c>
      <c r="D289" s="7" t="s">
        <v>1131</v>
      </c>
      <c r="E289" s="8" t="str">
        <f>HYPERLINK("https://twitter.com/STanawatz/status/1070182478843965441","1070182478843965441")</f>
        <v>1070182478843965441</v>
      </c>
      <c r="F289" s="9"/>
      <c r="G289" s="9"/>
      <c r="H289" s="9"/>
      <c r="I289" s="10">
        <v>0</v>
      </c>
      <c r="J289" s="10">
        <v>0</v>
      </c>
      <c r="K289" s="5" t="str">
        <f>HYPERLINK("http://www.facebook.com/twitter","Facebook")</f>
        <v>Facebook</v>
      </c>
      <c r="L289" s="10">
        <v>248</v>
      </c>
      <c r="M289" s="10">
        <v>239</v>
      </c>
      <c r="N289" s="10">
        <v>2</v>
      </c>
      <c r="O289" s="9"/>
      <c r="P289" s="4">
        <v>40558.901701388888</v>
      </c>
      <c r="Q289" s="6" t="s">
        <v>1132</v>
      </c>
      <c r="R289" s="7" t="s">
        <v>1133</v>
      </c>
      <c r="S289" s="5" t="s">
        <v>1134</v>
      </c>
      <c r="T289" s="9"/>
      <c r="U289" s="8" t="str">
        <f>HYPERLINK("https://pbs.twimg.com/profile_images/980774817837170694/9g-XLDxY.jpg","View")</f>
        <v>View</v>
      </c>
    </row>
    <row r="290" spans="1:21" ht="225">
      <c r="A290" s="4">
        <v>43438.869479166664</v>
      </c>
      <c r="B290" s="5" t="str">
        <f>HYPERLINK("https://twitter.com/kinlag","@kinlag")</f>
        <v>@kinlag</v>
      </c>
      <c r="C290" s="6" t="s">
        <v>1135</v>
      </c>
      <c r="D290" s="7" t="s">
        <v>1136</v>
      </c>
      <c r="E290" s="8" t="str">
        <f>HYPERLINK("https://twitter.com/kinlag/status/1070178969511587842","1070178969511587842")</f>
        <v>1070178969511587842</v>
      </c>
      <c r="F290" s="9"/>
      <c r="G290" s="5" t="s">
        <v>1137</v>
      </c>
      <c r="H290" s="9"/>
      <c r="I290" s="10">
        <v>6</v>
      </c>
      <c r="J290" s="10">
        <v>5</v>
      </c>
      <c r="K290" s="5" t="str">
        <f>HYPERLINK("http://twitter.com/download/iphone","Twitter for iPhone")</f>
        <v>Twitter for iPhone</v>
      </c>
      <c r="L290" s="10">
        <v>20477</v>
      </c>
      <c r="M290" s="10">
        <v>23</v>
      </c>
      <c r="N290" s="10">
        <v>23</v>
      </c>
      <c r="O290" s="9"/>
      <c r="P290" s="4">
        <v>42067.873483796298</v>
      </c>
      <c r="Q290" s="6" t="s">
        <v>98</v>
      </c>
      <c r="R290" s="7" t="s">
        <v>1138</v>
      </c>
      <c r="S290" s="5" t="s">
        <v>1139</v>
      </c>
      <c r="T290" s="9"/>
      <c r="U290" s="8" t="str">
        <f>HYPERLINK("https://pbs.twimg.com/profile_images/678599621950631937/zN40ymLQ.jpg","View")</f>
        <v>View</v>
      </c>
    </row>
    <row r="291" spans="1:21" ht="157.5">
      <c r="A291" s="4">
        <v>43438.856006944443</v>
      </c>
      <c r="B291" s="5" t="str">
        <f>HYPERLINK("https://twitter.com/soiy_sso","@soiy_sso")</f>
        <v>@soiy_sso</v>
      </c>
      <c r="C291" s="6" t="s">
        <v>1140</v>
      </c>
      <c r="D291" s="7" t="s">
        <v>1141</v>
      </c>
      <c r="E291" s="8" t="str">
        <f>HYPERLINK("https://twitter.com/soiy_sso/status/1070174086473478145","1070174086473478145")</f>
        <v>1070174086473478145</v>
      </c>
      <c r="F291" s="9"/>
      <c r="G291" s="5" t="s">
        <v>1142</v>
      </c>
      <c r="H291" s="9"/>
      <c r="I291" s="10">
        <v>0</v>
      </c>
      <c r="J291" s="10">
        <v>2</v>
      </c>
      <c r="K291" s="5" t="str">
        <f>HYPERLINK("http://twitter.com/download/android","Twitter for Android")</f>
        <v>Twitter for Android</v>
      </c>
      <c r="L291" s="10">
        <v>240</v>
      </c>
      <c r="M291" s="10">
        <v>74</v>
      </c>
      <c r="N291" s="10">
        <v>0</v>
      </c>
      <c r="O291" s="9"/>
      <c r="P291" s="4">
        <v>43229.33258101852</v>
      </c>
      <c r="Q291" s="6" t="s">
        <v>262</v>
      </c>
      <c r="R291" s="7" t="s">
        <v>1143</v>
      </c>
      <c r="S291" s="9"/>
      <c r="T291" s="9"/>
      <c r="U291" s="8" t="str">
        <f>HYPERLINK("https://pbs.twimg.com/profile_images/994231568276205568/u6vUGWf6.jpg","View")</f>
        <v>View</v>
      </c>
    </row>
    <row r="292" spans="1:21" ht="12.75">
      <c r="A292" s="4">
        <v>43438.854953703703</v>
      </c>
      <c r="B292" s="5" t="str">
        <f>HYPERLINK("https://twitter.com/_nakenklahan_","@_nakenklahan_")</f>
        <v>@_nakenklahan_</v>
      </c>
      <c r="C292" s="6" t="s">
        <v>1144</v>
      </c>
      <c r="D292" s="7" t="s">
        <v>1145</v>
      </c>
      <c r="E292" s="8" t="str">
        <f>HYPERLINK("https://twitter.com/_nakenklahan_/status/1070173704007499778","1070173704007499778")</f>
        <v>1070173704007499778</v>
      </c>
      <c r="F292" s="9"/>
      <c r="G292" s="5" t="s">
        <v>1146</v>
      </c>
      <c r="H292" s="9"/>
      <c r="I292" s="10">
        <v>0</v>
      </c>
      <c r="J292" s="10">
        <v>0</v>
      </c>
      <c r="K292" s="5" t="str">
        <f>HYPERLINK("http://twitter.com/download/iphone","Twitter for iPhone")</f>
        <v>Twitter for iPhone</v>
      </c>
      <c r="L292" s="10">
        <v>101</v>
      </c>
      <c r="M292" s="10">
        <v>132</v>
      </c>
      <c r="N292" s="10">
        <v>0</v>
      </c>
      <c r="O292" s="9"/>
      <c r="P292" s="4">
        <v>42874.963078703702</v>
      </c>
      <c r="Q292" s="9"/>
      <c r="R292" s="9"/>
      <c r="S292" s="9"/>
      <c r="T292" s="9"/>
      <c r="U292" s="8" t="str">
        <f>HYPERLINK("https://pbs.twimg.com/profile_images/1060537801848971264/G3F5dZoa.jpg","View")</f>
        <v>View</v>
      </c>
    </row>
    <row r="293" spans="1:21" ht="101.25">
      <c r="A293" s="4">
        <v>43438.8512962963</v>
      </c>
      <c r="B293" s="5" t="str">
        <f>HYPERLINK("https://twitter.com/maganetth","@maganetth")</f>
        <v>@maganetth</v>
      </c>
      <c r="C293" s="5" t="s">
        <v>415</v>
      </c>
      <c r="D293" s="7" t="s">
        <v>1147</v>
      </c>
      <c r="E293" s="8" t="str">
        <f>HYPERLINK("https://twitter.com/maganetth/status/1070172379886706688","1070172379886706688")</f>
        <v>1070172379886706688</v>
      </c>
      <c r="F293" s="5" t="s">
        <v>1148</v>
      </c>
      <c r="G293" s="9"/>
      <c r="H293" s="9"/>
      <c r="I293" s="10">
        <v>0</v>
      </c>
      <c r="J293" s="10">
        <v>0</v>
      </c>
      <c r="K293" s="5" t="str">
        <f>HYPERLINK("http://www.facebook.com/twitter","Facebook")</f>
        <v>Facebook</v>
      </c>
      <c r="L293" s="10">
        <v>41</v>
      </c>
      <c r="M293" s="10">
        <v>39</v>
      </c>
      <c r="N293" s="10">
        <v>0</v>
      </c>
      <c r="O293" s="9"/>
      <c r="P293" s="4">
        <v>43192.912615740745</v>
      </c>
      <c r="Q293" s="6" t="s">
        <v>418</v>
      </c>
      <c r="R293" s="7" t="s">
        <v>419</v>
      </c>
      <c r="S293" s="9"/>
      <c r="T293" s="9"/>
      <c r="U293" s="8" t="str">
        <f>HYPERLINK("https://pbs.twimg.com/profile_images/981032947930169344/vECbPtSX.jpg","View")</f>
        <v>View</v>
      </c>
    </row>
    <row r="294" spans="1:21" ht="90">
      <c r="A294" s="4">
        <v>43438.826180555552</v>
      </c>
      <c r="B294" s="5" t="str">
        <f>HYPERLINK("https://twitter.com/MyLifeMyTravel1","@MyLifeMyTravel1")</f>
        <v>@MyLifeMyTravel1</v>
      </c>
      <c r="C294" s="6" t="s">
        <v>712</v>
      </c>
      <c r="D294" s="7" t="s">
        <v>1149</v>
      </c>
      <c r="E294" s="8" t="str">
        <f>HYPERLINK("https://twitter.com/MyLifeMyTravel1/status/1070163275533344770","1070163275533344770")</f>
        <v>1070163275533344770</v>
      </c>
      <c r="F294" s="9"/>
      <c r="G294" s="5" t="s">
        <v>1150</v>
      </c>
      <c r="H294" s="9"/>
      <c r="I294" s="10">
        <v>0</v>
      </c>
      <c r="J294" s="10">
        <v>2</v>
      </c>
      <c r="K294" s="5" t="str">
        <f>HYPERLINK("http://twitter.com/download/android","Twitter for Android")</f>
        <v>Twitter for Android</v>
      </c>
      <c r="L294" s="10">
        <v>112</v>
      </c>
      <c r="M294" s="10">
        <v>8</v>
      </c>
      <c r="N294" s="10">
        <v>0</v>
      </c>
      <c r="O294" s="9"/>
      <c r="P294" s="4">
        <v>43313.056944444441</v>
      </c>
      <c r="Q294" s="9"/>
      <c r="R294" s="7" t="s">
        <v>715</v>
      </c>
      <c r="S294" s="9"/>
      <c r="T294" s="9"/>
      <c r="U294" s="8" t="str">
        <f>HYPERLINK("https://pbs.twimg.com/profile_images/1024571025810325505/Y6OjiXHe.jpg","View")</f>
        <v>View</v>
      </c>
    </row>
    <row r="295" spans="1:21" ht="78.75">
      <c r="A295" s="4">
        <v>43438.825868055559</v>
      </c>
      <c r="B295" s="5" t="str">
        <f>HYPERLINK("https://twitter.com/MajorGroup","@MajorGroup")</f>
        <v>@MajorGroup</v>
      </c>
      <c r="C295" s="6" t="s">
        <v>105</v>
      </c>
      <c r="D295" s="7" t="s">
        <v>1151</v>
      </c>
      <c r="E295" s="8" t="str">
        <f>HYPERLINK("https://twitter.com/MajorGroup/status/1070163162865909760","1070163162865909760")</f>
        <v>1070163162865909760</v>
      </c>
      <c r="F295" s="9"/>
      <c r="G295" s="5" t="s">
        <v>1152</v>
      </c>
      <c r="H295" s="9"/>
      <c r="I295" s="10">
        <v>123</v>
      </c>
      <c r="J295" s="10">
        <v>76</v>
      </c>
      <c r="K295" s="5" t="str">
        <f>HYPERLINK("http://twitter.com/download/iphone","Twitter for iPhone")</f>
        <v>Twitter for iPhone</v>
      </c>
      <c r="L295" s="10">
        <v>2511943</v>
      </c>
      <c r="M295" s="10">
        <v>140</v>
      </c>
      <c r="N295" s="10">
        <v>1192</v>
      </c>
      <c r="O295" s="10" t="s">
        <v>108</v>
      </c>
      <c r="P295" s="4">
        <v>40056.299363425926</v>
      </c>
      <c r="Q295" s="6" t="s">
        <v>59</v>
      </c>
      <c r="R295" s="7" t="s">
        <v>109</v>
      </c>
      <c r="S295" s="5" t="s">
        <v>110</v>
      </c>
      <c r="T295" s="9"/>
      <c r="U295" s="8" t="str">
        <f>HYPERLINK("https://pbs.twimg.com/profile_images/924602952903401475/lMDAdq86.jpg","View")</f>
        <v>View</v>
      </c>
    </row>
    <row r="296" spans="1:21" ht="146.25">
      <c r="A296" s="4">
        <v>43438.804409722223</v>
      </c>
      <c r="B296" s="5" t="str">
        <f>HYPERLINK("https://twitter.com/mbudsad","@mbudsad")</f>
        <v>@mbudsad</v>
      </c>
      <c r="C296" s="6" t="s">
        <v>1153</v>
      </c>
      <c r="D296" s="7" t="s">
        <v>1154</v>
      </c>
      <c r="E296" s="8" t="str">
        <f>HYPERLINK("https://twitter.com/mbudsad/status/1070155387125620736","1070155387125620736")</f>
        <v>1070155387125620736</v>
      </c>
      <c r="F296" s="5" t="s">
        <v>1155</v>
      </c>
      <c r="G296" s="9"/>
      <c r="H296" s="9"/>
      <c r="I296" s="10">
        <v>0</v>
      </c>
      <c r="J296" s="10">
        <v>1</v>
      </c>
      <c r="K296" s="5" t="str">
        <f>HYPERLINK("http://instagram.com","Instagram")</f>
        <v>Instagram</v>
      </c>
      <c r="L296" s="10">
        <v>105</v>
      </c>
      <c r="M296" s="10">
        <v>72</v>
      </c>
      <c r="N296" s="10">
        <v>14</v>
      </c>
      <c r="O296" s="9"/>
      <c r="P296" s="4">
        <v>40653.838483796295</v>
      </c>
      <c r="Q296" s="6" t="s">
        <v>59</v>
      </c>
      <c r="R296" s="7" t="s">
        <v>1156</v>
      </c>
      <c r="S296" s="5" t="s">
        <v>1157</v>
      </c>
      <c r="T296" s="9"/>
      <c r="U296" s="8" t="str">
        <f>HYPERLINK("https://pbs.twimg.com/profile_images/953773004768489472/mKVetstH.jpg","View")</f>
        <v>View</v>
      </c>
    </row>
    <row r="297" spans="1:21" ht="202.5">
      <c r="A297" s="4">
        <v>43438.793576388889</v>
      </c>
      <c r="B297" s="5" t="str">
        <f>HYPERLINK("https://twitter.com/FlowerZoo","@FlowerZoo")</f>
        <v>@FlowerZoo</v>
      </c>
      <c r="C297" s="6" t="s">
        <v>264</v>
      </c>
      <c r="D297" s="7" t="s">
        <v>1112</v>
      </c>
      <c r="E297" s="8" t="str">
        <f>HYPERLINK("https://twitter.com/FlowerZoo/status/1070151462997487616","1070151462997487616")</f>
        <v>1070151462997487616</v>
      </c>
      <c r="F297" s="9"/>
      <c r="G297" s="5" t="s">
        <v>1158</v>
      </c>
      <c r="H297" s="9"/>
      <c r="I297" s="10">
        <v>0</v>
      </c>
      <c r="J297" s="10">
        <v>0</v>
      </c>
      <c r="K297" s="5" t="str">
        <f t="shared" ref="K297:K298" si="75">HYPERLINK("http://twitter.com/download/android","Twitter for Android")</f>
        <v>Twitter for Android</v>
      </c>
      <c r="L297" s="10">
        <v>62</v>
      </c>
      <c r="M297" s="10">
        <v>41</v>
      </c>
      <c r="N297" s="10">
        <v>0</v>
      </c>
      <c r="O297" s="9"/>
      <c r="P297" s="4">
        <v>40422.464803240742</v>
      </c>
      <c r="Q297" s="6" t="s">
        <v>267</v>
      </c>
      <c r="R297" s="7" t="s">
        <v>268</v>
      </c>
      <c r="S297" s="5" t="s">
        <v>269</v>
      </c>
      <c r="T297" s="9"/>
      <c r="U297" s="8" t="str">
        <f>HYPERLINK("https://pbs.twimg.com/profile_images/1036527543313031168/v3-xcvd8.jpg","View")</f>
        <v>View</v>
      </c>
    </row>
    <row r="298" spans="1:21" ht="191.25">
      <c r="A298" s="4">
        <v>43438.764780092592</v>
      </c>
      <c r="B298" s="5" t="str">
        <f>HYPERLINK("https://twitter.com/TweetyNoko","@TweetyNoko")</f>
        <v>@TweetyNoko</v>
      </c>
      <c r="C298" s="6" t="s">
        <v>1159</v>
      </c>
      <c r="D298" s="7" t="s">
        <v>1160</v>
      </c>
      <c r="E298" s="8" t="str">
        <f>HYPERLINK("https://twitter.com/TweetyNoko/status/1070141024138276867","1070141024138276867")</f>
        <v>1070141024138276867</v>
      </c>
      <c r="F298" s="9"/>
      <c r="G298" s="5" t="s">
        <v>1161</v>
      </c>
      <c r="H298" s="9"/>
      <c r="I298" s="10">
        <v>10</v>
      </c>
      <c r="J298" s="10">
        <v>27</v>
      </c>
      <c r="K298" s="5" t="str">
        <f t="shared" si="75"/>
        <v>Twitter for Android</v>
      </c>
      <c r="L298" s="10">
        <v>80</v>
      </c>
      <c r="M298" s="10">
        <v>129</v>
      </c>
      <c r="N298" s="10">
        <v>0</v>
      </c>
      <c r="O298" s="9"/>
      <c r="P298" s="4">
        <v>42944.481539351851</v>
      </c>
      <c r="Q298" s="6" t="s">
        <v>1162</v>
      </c>
      <c r="R298" s="7" t="s">
        <v>1163</v>
      </c>
      <c r="S298" s="5" t="s">
        <v>1164</v>
      </c>
      <c r="T298" s="9"/>
      <c r="U298" s="8" t="str">
        <f>HYPERLINK("https://pbs.twimg.com/profile_images/1069777978643513344/3Erzv3n0.jpg","View")</f>
        <v>View</v>
      </c>
    </row>
    <row r="299" spans="1:21" ht="78.75">
      <c r="A299" s="4">
        <v>43438.734895833331</v>
      </c>
      <c r="B299" s="5" t="str">
        <f>HYPERLINK("https://twitter.com/MajorGroup","@MajorGroup")</f>
        <v>@MajorGroup</v>
      </c>
      <c r="C299" s="6" t="s">
        <v>105</v>
      </c>
      <c r="D299" s="7" t="s">
        <v>1165</v>
      </c>
      <c r="E299" s="8" t="str">
        <f>HYPERLINK("https://twitter.com/MajorGroup/status/1070130196462821377","1070130196462821377")</f>
        <v>1070130196462821377</v>
      </c>
      <c r="F299" s="9"/>
      <c r="G299" s="5" t="s">
        <v>1166</v>
      </c>
      <c r="H299" s="9"/>
      <c r="I299" s="10">
        <v>32</v>
      </c>
      <c r="J299" s="10">
        <v>46</v>
      </c>
      <c r="K299" s="5" t="str">
        <f>HYPERLINK("http://twitter.com/download/iphone","Twitter for iPhone")</f>
        <v>Twitter for iPhone</v>
      </c>
      <c r="L299" s="10">
        <v>2511943</v>
      </c>
      <c r="M299" s="10">
        <v>140</v>
      </c>
      <c r="N299" s="10">
        <v>1192</v>
      </c>
      <c r="O299" s="10" t="s">
        <v>108</v>
      </c>
      <c r="P299" s="4">
        <v>40056.299363425926</v>
      </c>
      <c r="Q299" s="6" t="s">
        <v>59</v>
      </c>
      <c r="R299" s="7" t="s">
        <v>109</v>
      </c>
      <c r="S299" s="5" t="s">
        <v>110</v>
      </c>
      <c r="T299" s="9"/>
      <c r="U299" s="8" t="str">
        <f>HYPERLINK("https://pbs.twimg.com/profile_images/924602952903401475/lMDAdq86.jpg","View")</f>
        <v>View</v>
      </c>
    </row>
    <row r="300" spans="1:21" ht="213.75">
      <c r="A300" s="4">
        <v>43438.66134259259</v>
      </c>
      <c r="B300" s="5" t="str">
        <f>HYPERLINK("https://twitter.com/FlowerZoo","@FlowerZoo")</f>
        <v>@FlowerZoo</v>
      </c>
      <c r="C300" s="6" t="s">
        <v>264</v>
      </c>
      <c r="D300" s="7" t="s">
        <v>1167</v>
      </c>
      <c r="E300" s="8" t="str">
        <f>HYPERLINK("https://twitter.com/FlowerZoo/status/1070103540012478466","1070103540012478466")</f>
        <v>1070103540012478466</v>
      </c>
      <c r="F300" s="9"/>
      <c r="G300" s="5" t="s">
        <v>1168</v>
      </c>
      <c r="H300" s="9"/>
      <c r="I300" s="10">
        <v>0</v>
      </c>
      <c r="J300" s="10">
        <v>1</v>
      </c>
      <c r="K300" s="5" t="str">
        <f t="shared" ref="K300:K301" si="76">HYPERLINK("http://twitter.com/download/android","Twitter for Android")</f>
        <v>Twitter for Android</v>
      </c>
      <c r="L300" s="10">
        <v>62</v>
      </c>
      <c r="M300" s="10">
        <v>41</v>
      </c>
      <c r="N300" s="10">
        <v>0</v>
      </c>
      <c r="O300" s="9"/>
      <c r="P300" s="4">
        <v>40422.464803240742</v>
      </c>
      <c r="Q300" s="6" t="s">
        <v>267</v>
      </c>
      <c r="R300" s="7" t="s">
        <v>268</v>
      </c>
      <c r="S300" s="5" t="s">
        <v>269</v>
      </c>
      <c r="T300" s="9"/>
      <c r="U300" s="8" t="str">
        <f>HYPERLINK("https://pbs.twimg.com/profile_images/1036527543313031168/v3-xcvd8.jpg","View")</f>
        <v>View</v>
      </c>
    </row>
    <row r="301" spans="1:21" ht="409.5">
      <c r="A301" s="4">
        <v>43438.657175925924</v>
      </c>
      <c r="B301" s="5" t="str">
        <f>HYPERLINK("https://twitter.com/freebobiwineHE","@freebobiwineHE")</f>
        <v>@freebobiwineHE</v>
      </c>
      <c r="C301" s="6" t="s">
        <v>1169</v>
      </c>
      <c r="D301" s="7" t="s">
        <v>1170</v>
      </c>
      <c r="E301" s="8" t="str">
        <f>HYPERLINK("https://twitter.com/freebobiwineHE/status/1070102032353292289","1070102032353292289")</f>
        <v>1070102032353292289</v>
      </c>
      <c r="F301" s="6" t="s">
        <v>1171</v>
      </c>
      <c r="G301" s="9"/>
      <c r="H301" s="9"/>
      <c r="I301" s="10">
        <v>0</v>
      </c>
      <c r="J301" s="10">
        <v>0</v>
      </c>
      <c r="K301" s="5" t="str">
        <f t="shared" si="76"/>
        <v>Twitter for Android</v>
      </c>
      <c r="L301" s="10">
        <v>409</v>
      </c>
      <c r="M301" s="10">
        <v>1254</v>
      </c>
      <c r="N301" s="10">
        <v>2</v>
      </c>
      <c r="O301" s="9"/>
      <c r="P301" s="4">
        <v>43330.122824074075</v>
      </c>
      <c r="Q301" s="6" t="s">
        <v>1172</v>
      </c>
      <c r="R301" s="7" t="s">
        <v>1173</v>
      </c>
      <c r="S301" s="9"/>
      <c r="T301" s="9"/>
      <c r="U301" s="8" t="str">
        <f>HYPERLINK("https://pbs.twimg.com/profile_images/1037380805021102080/OTWJ-Voo.jpg","View")</f>
        <v>View</v>
      </c>
    </row>
    <row r="302" spans="1:21" ht="101.25">
      <c r="A302" s="4">
        <v>43438.579236111109</v>
      </c>
      <c r="B302" s="5" t="str">
        <f>HYPERLINK("https://twitter.com/kkkattte_","@kkkattte_")</f>
        <v>@kkkattte_</v>
      </c>
      <c r="C302" s="6" t="s">
        <v>1174</v>
      </c>
      <c r="D302" s="7" t="s">
        <v>1175</v>
      </c>
      <c r="E302" s="8" t="str">
        <f>HYPERLINK("https://twitter.com/kkkattte_/status/1070073786660151296","1070073786660151296")</f>
        <v>1070073786660151296</v>
      </c>
      <c r="F302" s="9"/>
      <c r="G302" s="5" t="s">
        <v>1176</v>
      </c>
      <c r="H302" s="9"/>
      <c r="I302" s="10">
        <v>0</v>
      </c>
      <c r="J302" s="10">
        <v>0</v>
      </c>
      <c r="K302" s="5" t="str">
        <f>HYPERLINK("http://twitter.com/download/iphone","Twitter for iPhone")</f>
        <v>Twitter for iPhone</v>
      </c>
      <c r="L302" s="10">
        <v>244</v>
      </c>
      <c r="M302" s="10">
        <v>419</v>
      </c>
      <c r="N302" s="10">
        <v>1</v>
      </c>
      <c r="O302" s="9"/>
      <c r="P302" s="4">
        <v>42324.960775462961</v>
      </c>
      <c r="Q302" s="9"/>
      <c r="R302" s="7" t="s">
        <v>1177</v>
      </c>
      <c r="S302" s="9"/>
      <c r="T302" s="9"/>
      <c r="U302" s="8" t="str">
        <f>HYPERLINK("https://pbs.twimg.com/profile_images/1049401976520290305/hnKR58Bz.jpg","View")</f>
        <v>View</v>
      </c>
    </row>
    <row r="303" spans="1:21" ht="225">
      <c r="A303" s="4">
        <v>43438.443148148144</v>
      </c>
      <c r="B303" s="5" t="str">
        <f t="shared" ref="B303:B304" si="77">HYPERLINK("https://twitter.com/Marylene2489","@Marylene2489")</f>
        <v>@Marylene2489</v>
      </c>
      <c r="C303" s="6" t="s">
        <v>170</v>
      </c>
      <c r="D303" s="7" t="s">
        <v>1178</v>
      </c>
      <c r="E303" s="8" t="str">
        <f>HYPERLINK("https://twitter.com/Marylene2489/status/1070024472025952256","1070024472025952256")</f>
        <v>1070024472025952256</v>
      </c>
      <c r="F303" s="9"/>
      <c r="G303" s="5" t="s">
        <v>1179</v>
      </c>
      <c r="H303" s="9"/>
      <c r="I303" s="10">
        <v>1</v>
      </c>
      <c r="J303" s="10">
        <v>0</v>
      </c>
      <c r="K303" s="5" t="str">
        <f t="shared" ref="K303:K304" si="78">HYPERLINK("http://twitter.com","Twitter Web Client")</f>
        <v>Twitter Web Client</v>
      </c>
      <c r="L303" s="10">
        <v>210</v>
      </c>
      <c r="M303" s="10">
        <v>69</v>
      </c>
      <c r="N303" s="10">
        <v>8</v>
      </c>
      <c r="O303" s="9"/>
      <c r="P303" s="4">
        <v>40749.25571759259</v>
      </c>
      <c r="Q303" s="6" t="s">
        <v>173</v>
      </c>
      <c r="R303" s="7" t="s">
        <v>174</v>
      </c>
      <c r="S303" s="9"/>
      <c r="T303" s="9"/>
      <c r="U303" s="8" t="str">
        <f t="shared" ref="U303:U304" si="79">HYPERLINK("https://pbs.twimg.com/profile_images/925087093507813376/EO7d_Yor.jpg","View")</f>
        <v>View</v>
      </c>
    </row>
    <row r="304" spans="1:21" ht="236.25">
      <c r="A304" s="4">
        <v>43438.398344907408</v>
      </c>
      <c r="B304" s="5" t="str">
        <f t="shared" si="77"/>
        <v>@Marylene2489</v>
      </c>
      <c r="C304" s="6" t="s">
        <v>170</v>
      </c>
      <c r="D304" s="7" t="s">
        <v>1180</v>
      </c>
      <c r="E304" s="8" t="str">
        <f>HYPERLINK("https://twitter.com/Marylene2489/status/1070008235594211329","1070008235594211329")</f>
        <v>1070008235594211329</v>
      </c>
      <c r="F304" s="9"/>
      <c r="G304" s="5" t="s">
        <v>1181</v>
      </c>
      <c r="H304" s="9"/>
      <c r="I304" s="10">
        <v>17</v>
      </c>
      <c r="J304" s="10">
        <v>10</v>
      </c>
      <c r="K304" s="5" t="str">
        <f t="shared" si="78"/>
        <v>Twitter Web Client</v>
      </c>
      <c r="L304" s="10">
        <v>210</v>
      </c>
      <c r="M304" s="10">
        <v>69</v>
      </c>
      <c r="N304" s="10">
        <v>8</v>
      </c>
      <c r="O304" s="9"/>
      <c r="P304" s="4">
        <v>40749.25571759259</v>
      </c>
      <c r="Q304" s="6" t="s">
        <v>173</v>
      </c>
      <c r="R304" s="7" t="s">
        <v>174</v>
      </c>
      <c r="S304" s="9"/>
      <c r="T304" s="9"/>
      <c r="U304" s="8" t="str">
        <f t="shared" si="79"/>
        <v>View</v>
      </c>
    </row>
    <row r="305" spans="1:21" ht="123.75">
      <c r="A305" s="4">
        <v>43438.378888888888</v>
      </c>
      <c r="B305" s="5" t="str">
        <f>HYPERLINK("https://twitter.com/CHHALEEN","@CHHALEEN")</f>
        <v>@CHHALEEN</v>
      </c>
      <c r="C305" s="6" t="s">
        <v>1182</v>
      </c>
      <c r="D305" s="7" t="s">
        <v>1183</v>
      </c>
      <c r="E305" s="8" t="str">
        <f>HYPERLINK("https://twitter.com/CHHALEEN/status/1070001183463337984","1070001183463337984")</f>
        <v>1070001183463337984</v>
      </c>
      <c r="F305" s="9"/>
      <c r="G305" s="9"/>
      <c r="H305" s="9"/>
      <c r="I305" s="10">
        <v>0</v>
      </c>
      <c r="J305" s="10">
        <v>0</v>
      </c>
      <c r="K305" s="5" t="str">
        <f>HYPERLINK("http://twitter.com/download/iphone","Twitter for iPhone")</f>
        <v>Twitter for iPhone</v>
      </c>
      <c r="L305" s="10">
        <v>280</v>
      </c>
      <c r="M305" s="10">
        <v>114</v>
      </c>
      <c r="N305" s="10">
        <v>2</v>
      </c>
      <c r="O305" s="9"/>
      <c r="P305" s="4">
        <v>40288.985324074078</v>
      </c>
      <c r="Q305" s="9"/>
      <c r="R305" s="9"/>
      <c r="S305" s="9"/>
      <c r="T305" s="9"/>
      <c r="U305" s="8" t="str">
        <f>HYPERLINK("https://pbs.twimg.com/profile_images/950763870490013696/aX8pr8ew.jpg","View")</f>
        <v>View</v>
      </c>
    </row>
    <row r="306" spans="1:21" ht="146.25">
      <c r="A306" s="4">
        <v>43438.370115740741</v>
      </c>
      <c r="B306" s="5" t="str">
        <f>HYPERLINK("https://twitter.com/chanp3m","@chanp3m")</f>
        <v>@chanp3m</v>
      </c>
      <c r="C306" s="6" t="s">
        <v>1184</v>
      </c>
      <c r="D306" s="7" t="s">
        <v>1185</v>
      </c>
      <c r="E306" s="8" t="str">
        <f>HYPERLINK("https://twitter.com/chanp3m/status/1069998004889735168","1069998004889735168")</f>
        <v>1069998004889735168</v>
      </c>
      <c r="F306" s="5" t="s">
        <v>1186</v>
      </c>
      <c r="G306" s="5" t="s">
        <v>1187</v>
      </c>
      <c r="H306" s="9"/>
      <c r="I306" s="10">
        <v>0</v>
      </c>
      <c r="J306" s="10">
        <v>0</v>
      </c>
      <c r="K306" s="5" t="str">
        <f>HYPERLINK("http://twitter.com/download/android","Twitter for Android")</f>
        <v>Twitter for Android</v>
      </c>
      <c r="L306" s="10">
        <v>165</v>
      </c>
      <c r="M306" s="10">
        <v>350</v>
      </c>
      <c r="N306" s="10">
        <v>5</v>
      </c>
      <c r="O306" s="9"/>
      <c r="P306" s="4">
        <v>40743.361689814818</v>
      </c>
      <c r="Q306" s="6" t="s">
        <v>1188</v>
      </c>
      <c r="R306" s="7" t="s">
        <v>1189</v>
      </c>
      <c r="S306" s="9"/>
      <c r="T306" s="9"/>
      <c r="U306" s="8" t="str">
        <f>HYPERLINK("https://pbs.twimg.com/profile_images/1063877846941106176/6CXj5T6a.jpg","View")</f>
        <v>View</v>
      </c>
    </row>
    <row r="307" spans="1:21" ht="101.25">
      <c r="A307" s="4">
        <v>43438.26762731481</v>
      </c>
      <c r="B307" s="5" t="str">
        <f>HYPERLINK("https://twitter.com/poomjiraroj","@poomjiraroj")</f>
        <v>@poomjiraroj</v>
      </c>
      <c r="C307" s="6" t="s">
        <v>1190</v>
      </c>
      <c r="D307" s="7" t="s">
        <v>1191</v>
      </c>
      <c r="E307" s="8" t="str">
        <f>HYPERLINK("https://twitter.com/poomjiraroj/status/1069960865024233473","1069960865024233473")</f>
        <v>1069960865024233473</v>
      </c>
      <c r="F307" s="9"/>
      <c r="G307" s="9"/>
      <c r="H307" s="9"/>
      <c r="I307" s="10">
        <v>0</v>
      </c>
      <c r="J307" s="10">
        <v>0</v>
      </c>
      <c r="K307" s="5" t="str">
        <f t="shared" ref="K307:K308" si="80">HYPERLINK("http://twitter.com/download/iphone","Twitter for iPhone")</f>
        <v>Twitter for iPhone</v>
      </c>
      <c r="L307" s="10">
        <v>131</v>
      </c>
      <c r="M307" s="10">
        <v>60</v>
      </c>
      <c r="N307" s="10">
        <v>71</v>
      </c>
      <c r="O307" s="9"/>
      <c r="P307" s="4">
        <v>40098.12158564815</v>
      </c>
      <c r="Q307" s="6" t="s">
        <v>59</v>
      </c>
      <c r="R307" s="7" t="s">
        <v>1192</v>
      </c>
      <c r="S307" s="9"/>
      <c r="T307" s="9"/>
      <c r="U307" s="8" t="str">
        <f>HYPERLINK("https://pbs.twimg.com/profile_images/1070009894592376832/r2Fc-2DC.jpg","View")</f>
        <v>View</v>
      </c>
    </row>
    <row r="308" spans="1:21" ht="78.75">
      <c r="A308" s="4">
        <v>43438.257152777776</v>
      </c>
      <c r="B308" s="5" t="str">
        <f>HYPERLINK("https://twitter.com/nornorbie","@nornorbie")</f>
        <v>@nornorbie</v>
      </c>
      <c r="C308" s="6" t="s">
        <v>1193</v>
      </c>
      <c r="D308" s="7" t="s">
        <v>1194</v>
      </c>
      <c r="E308" s="8" t="str">
        <f>HYPERLINK("https://twitter.com/nornorbie/status/1069957067971092483","1069957067971092483")</f>
        <v>1069957067971092483</v>
      </c>
      <c r="F308" s="9"/>
      <c r="G308" s="5" t="s">
        <v>1195</v>
      </c>
      <c r="H308" s="9"/>
      <c r="I308" s="10">
        <v>0</v>
      </c>
      <c r="J308" s="10">
        <v>2</v>
      </c>
      <c r="K308" s="5" t="str">
        <f t="shared" si="80"/>
        <v>Twitter for iPhone</v>
      </c>
      <c r="L308" s="10">
        <v>438</v>
      </c>
      <c r="M308" s="10">
        <v>1582</v>
      </c>
      <c r="N308" s="10">
        <v>7</v>
      </c>
      <c r="O308" s="9"/>
      <c r="P308" s="4">
        <v>40064.819756944446</v>
      </c>
      <c r="Q308" s="6" t="s">
        <v>98</v>
      </c>
      <c r="R308" s="7" t="s">
        <v>1196</v>
      </c>
      <c r="S308" s="5" t="s">
        <v>1197</v>
      </c>
      <c r="T308" s="9"/>
      <c r="U308" s="8" t="str">
        <f>HYPERLINK("https://pbs.twimg.com/profile_images/992054963135135747/pN8t12zG.jpg","View")</f>
        <v>View</v>
      </c>
    </row>
    <row r="309" spans="1:21" ht="202.5">
      <c r="A309" s="4">
        <v>43438.252407407403</v>
      </c>
      <c r="B309" s="5" t="str">
        <f>HYPERLINK("https://twitter.com/Lunaetan","@Lunaetan")</f>
        <v>@Lunaetan</v>
      </c>
      <c r="C309" s="6" t="s">
        <v>1198</v>
      </c>
      <c r="D309" s="7" t="s">
        <v>1199</v>
      </c>
      <c r="E309" s="8" t="str">
        <f>HYPERLINK("https://twitter.com/Lunaetan/status/1069955347807260672","1069955347807260672")</f>
        <v>1069955347807260672</v>
      </c>
      <c r="F309" s="9"/>
      <c r="G309" s="9"/>
      <c r="H309" s="9"/>
      <c r="I309" s="10">
        <v>0</v>
      </c>
      <c r="J309" s="10">
        <v>1</v>
      </c>
      <c r="K309" s="5" t="str">
        <f>HYPERLINK("http://twitter.com","Twitter Web Client")</f>
        <v>Twitter Web Client</v>
      </c>
      <c r="L309" s="10">
        <v>260</v>
      </c>
      <c r="M309" s="10">
        <v>387</v>
      </c>
      <c r="N309" s="10">
        <v>0</v>
      </c>
      <c r="O309" s="9"/>
      <c r="P309" s="4">
        <v>40985.248449074075</v>
      </c>
      <c r="Q309" s="6" t="s">
        <v>59</v>
      </c>
      <c r="R309" s="7" t="s">
        <v>1200</v>
      </c>
      <c r="S309" s="5" t="s">
        <v>1201</v>
      </c>
      <c r="T309" s="9"/>
      <c r="U309" s="8" t="str">
        <f>HYPERLINK("https://pbs.twimg.com/profile_images/875670008671518721/DwGzy5Bp.jpg","View")</f>
        <v>View</v>
      </c>
    </row>
    <row r="310" spans="1:21" ht="78.75">
      <c r="A310" s="4">
        <v>43438.226319444446</v>
      </c>
      <c r="B310" s="5" t="str">
        <f>HYPERLINK("https://twitter.com/Jack_Raider","@Jack_Raider")</f>
        <v>@Jack_Raider</v>
      </c>
      <c r="C310" s="6" t="s">
        <v>1202</v>
      </c>
      <c r="D310" s="7" t="s">
        <v>1203</v>
      </c>
      <c r="E310" s="8" t="str">
        <f>HYPERLINK("https://twitter.com/Jack_Raider/status/1069945896278876162","1069945896278876162")</f>
        <v>1069945896278876162</v>
      </c>
      <c r="F310" s="5" t="s">
        <v>1204</v>
      </c>
      <c r="G310" s="9"/>
      <c r="H310" s="9"/>
      <c r="I310" s="10">
        <v>1</v>
      </c>
      <c r="J310" s="10">
        <v>0</v>
      </c>
      <c r="K310" s="5" t="str">
        <f>HYPERLINK("http://instagram.com","Instagram")</f>
        <v>Instagram</v>
      </c>
      <c r="L310" s="10">
        <v>3065</v>
      </c>
      <c r="M310" s="10">
        <v>54</v>
      </c>
      <c r="N310" s="10">
        <v>6</v>
      </c>
      <c r="O310" s="9"/>
      <c r="P310" s="4">
        <v>40379.460347222222</v>
      </c>
      <c r="Q310" s="6" t="s">
        <v>1205</v>
      </c>
      <c r="R310" s="7" t="s">
        <v>1206</v>
      </c>
      <c r="S310" s="9"/>
      <c r="T310" s="9"/>
      <c r="U310" s="8" t="str">
        <f>HYPERLINK("https://pbs.twimg.com/profile_images/525840773665673216/NwMwEtXS.jpeg","View")</f>
        <v>View</v>
      </c>
    </row>
    <row r="311" spans="1:21" ht="112.5">
      <c r="A311" s="4">
        <v>43438.218078703707</v>
      </c>
      <c r="B311" s="5" t="str">
        <f>HYPERLINK("https://twitter.com/trkbakermetro","@trkbakermetro")</f>
        <v>@trkbakermetro</v>
      </c>
      <c r="C311" s="6" t="s">
        <v>67</v>
      </c>
      <c r="D311" s="7" t="s">
        <v>1207</v>
      </c>
      <c r="E311" s="8" t="str">
        <f>HYPERLINK("https://twitter.com/trkbakermetro/status/1069942907543576576","1069942907543576576")</f>
        <v>1069942907543576576</v>
      </c>
      <c r="F311" s="9"/>
      <c r="G311" s="5" t="s">
        <v>1208</v>
      </c>
      <c r="H311" s="9"/>
      <c r="I311" s="10">
        <v>2</v>
      </c>
      <c r="J311" s="10">
        <v>0</v>
      </c>
      <c r="K311" s="5" t="str">
        <f>HYPERLINK("http://twitter.com/download/iphone","Twitter for iPhone")</f>
        <v>Twitter for iPhone</v>
      </c>
      <c r="L311" s="10">
        <v>116</v>
      </c>
      <c r="M311" s="10">
        <v>327</v>
      </c>
      <c r="N311" s="10">
        <v>2</v>
      </c>
      <c r="O311" s="9"/>
      <c r="P311" s="4">
        <v>40176.091874999998</v>
      </c>
      <c r="Q311" s="6" t="s">
        <v>70</v>
      </c>
      <c r="R311" s="7" t="s">
        <v>71</v>
      </c>
      <c r="S311" s="5" t="s">
        <v>72</v>
      </c>
      <c r="T311" s="9"/>
      <c r="U311" s="8" t="str">
        <f>HYPERLINK("https://pbs.twimg.com/profile_images/1057253377589923840/1wfXYilH.jpg","View")</f>
        <v>View</v>
      </c>
    </row>
    <row r="312" spans="1:21" ht="123.75">
      <c r="A312" s="4">
        <v>43438.215914351851</v>
      </c>
      <c r="B312" s="5" t="str">
        <f>HYPERLINK("https://twitter.com/MPiecherry","@MPiecherry")</f>
        <v>@MPiecherry</v>
      </c>
      <c r="C312" s="6" t="s">
        <v>1209</v>
      </c>
      <c r="D312" s="7" t="s">
        <v>1210</v>
      </c>
      <c r="E312" s="8" t="str">
        <f>HYPERLINK("https://twitter.com/MPiecherry/status/1069942123343110145","1069942123343110145")</f>
        <v>1069942123343110145</v>
      </c>
      <c r="F312" s="5" t="s">
        <v>1211</v>
      </c>
      <c r="G312" s="9"/>
      <c r="H312" s="5" t="str">
        <f>HYPERLINK("https://ctrlq.org/maps/address/#13.72703909,100.50997928","Map")</f>
        <v>Map</v>
      </c>
      <c r="I312" s="10">
        <v>0</v>
      </c>
      <c r="J312" s="10">
        <v>0</v>
      </c>
      <c r="K312" s="5" t="str">
        <f>HYPERLINK("http://instagram.com","Instagram")</f>
        <v>Instagram</v>
      </c>
      <c r="L312" s="10">
        <v>131</v>
      </c>
      <c r="M312" s="10">
        <v>147</v>
      </c>
      <c r="N312" s="10">
        <v>1</v>
      </c>
      <c r="O312" s="9"/>
      <c r="P312" s="4">
        <v>40179.751099537039</v>
      </c>
      <c r="Q312" s="6" t="s">
        <v>98</v>
      </c>
      <c r="R312" s="7" t="s">
        <v>1212</v>
      </c>
      <c r="S312" s="9"/>
      <c r="T312" s="9"/>
      <c r="U312" s="8" t="str">
        <f>HYPERLINK("https://pbs.twimg.com/profile_images/1051815085088227334/ltTferBb.jpg","View")</f>
        <v>View</v>
      </c>
    </row>
    <row r="313" spans="1:21" ht="180">
      <c r="A313" s="4">
        <v>43438.209803240738</v>
      </c>
      <c r="B313" s="5" t="str">
        <f t="shared" ref="B313:B316" si="81">HYPERLINK("https://twitter.com/ChasooGG","@ChasooGG")</f>
        <v>@ChasooGG</v>
      </c>
      <c r="C313" s="6" t="s">
        <v>1213</v>
      </c>
      <c r="D313" s="7" t="s">
        <v>1214</v>
      </c>
      <c r="E313" s="8" t="str">
        <f>HYPERLINK("https://twitter.com/ChasooGG/status/1069939908448374784","1069939908448374784")</f>
        <v>1069939908448374784</v>
      </c>
      <c r="F313" s="9"/>
      <c r="G313" s="5" t="s">
        <v>1215</v>
      </c>
      <c r="H313" s="9"/>
      <c r="I313" s="10">
        <v>0</v>
      </c>
      <c r="J313" s="10">
        <v>1</v>
      </c>
      <c r="K313" s="5" t="str">
        <f t="shared" ref="K313:K316" si="82">HYPERLINK("http://twitter.com/download/iphone","Twitter for iPhone")</f>
        <v>Twitter for iPhone</v>
      </c>
      <c r="L313" s="10">
        <v>216</v>
      </c>
      <c r="M313" s="10">
        <v>438</v>
      </c>
      <c r="N313" s="10">
        <v>2</v>
      </c>
      <c r="O313" s="9"/>
      <c r="P313" s="4">
        <v>40943.822951388887</v>
      </c>
      <c r="Q313" s="9"/>
      <c r="R313" s="7" t="s">
        <v>1216</v>
      </c>
      <c r="S313" s="5" t="s">
        <v>1217</v>
      </c>
      <c r="T313" s="9"/>
      <c r="U313" s="8" t="str">
        <f t="shared" ref="U313:U316" si="83">HYPERLINK("https://pbs.twimg.com/profile_images/1058642572250251264/W47H-VCq.jpg","View")</f>
        <v>View</v>
      </c>
    </row>
    <row r="314" spans="1:21" ht="180">
      <c r="A314" s="4">
        <v>43438.208761574075</v>
      </c>
      <c r="B314" s="5" t="str">
        <f t="shared" si="81"/>
        <v>@ChasooGG</v>
      </c>
      <c r="C314" s="6" t="s">
        <v>1213</v>
      </c>
      <c r="D314" s="7" t="s">
        <v>1214</v>
      </c>
      <c r="E314" s="8" t="str">
        <f>HYPERLINK("https://twitter.com/ChasooGG/status/1069939533343416320","1069939533343416320")</f>
        <v>1069939533343416320</v>
      </c>
      <c r="F314" s="9"/>
      <c r="G314" s="5" t="s">
        <v>1218</v>
      </c>
      <c r="H314" s="9"/>
      <c r="I314" s="10">
        <v>0</v>
      </c>
      <c r="J314" s="10">
        <v>0</v>
      </c>
      <c r="K314" s="5" t="str">
        <f t="shared" si="82"/>
        <v>Twitter for iPhone</v>
      </c>
      <c r="L314" s="10">
        <v>216</v>
      </c>
      <c r="M314" s="10">
        <v>438</v>
      </c>
      <c r="N314" s="10">
        <v>2</v>
      </c>
      <c r="O314" s="9"/>
      <c r="P314" s="4">
        <v>40943.822951388887</v>
      </c>
      <c r="Q314" s="9"/>
      <c r="R314" s="7" t="s">
        <v>1216</v>
      </c>
      <c r="S314" s="5" t="s">
        <v>1217</v>
      </c>
      <c r="T314" s="9"/>
      <c r="U314" s="8" t="str">
        <f t="shared" si="83"/>
        <v>View</v>
      </c>
    </row>
    <row r="315" spans="1:21" ht="180">
      <c r="A315" s="4">
        <v>43438.208298611113</v>
      </c>
      <c r="B315" s="5" t="str">
        <f t="shared" si="81"/>
        <v>@ChasooGG</v>
      </c>
      <c r="C315" s="6" t="s">
        <v>1213</v>
      </c>
      <c r="D315" s="7" t="s">
        <v>1214</v>
      </c>
      <c r="E315" s="8" t="str">
        <f>HYPERLINK("https://twitter.com/ChasooGG/status/1069939363738411009","1069939363738411009")</f>
        <v>1069939363738411009</v>
      </c>
      <c r="F315" s="9"/>
      <c r="G315" s="5" t="s">
        <v>1219</v>
      </c>
      <c r="H315" s="9"/>
      <c r="I315" s="10">
        <v>1</v>
      </c>
      <c r="J315" s="10">
        <v>0</v>
      </c>
      <c r="K315" s="5" t="str">
        <f t="shared" si="82"/>
        <v>Twitter for iPhone</v>
      </c>
      <c r="L315" s="10">
        <v>216</v>
      </c>
      <c r="M315" s="10">
        <v>438</v>
      </c>
      <c r="N315" s="10">
        <v>2</v>
      </c>
      <c r="O315" s="9"/>
      <c r="P315" s="4">
        <v>40943.822951388887</v>
      </c>
      <c r="Q315" s="9"/>
      <c r="R315" s="7" t="s">
        <v>1216</v>
      </c>
      <c r="S315" s="5" t="s">
        <v>1217</v>
      </c>
      <c r="T315" s="9"/>
      <c r="U315" s="8" t="str">
        <f t="shared" si="83"/>
        <v>View</v>
      </c>
    </row>
    <row r="316" spans="1:21" ht="180">
      <c r="A316" s="4">
        <v>43438.206087962964</v>
      </c>
      <c r="B316" s="5" t="str">
        <f t="shared" si="81"/>
        <v>@ChasooGG</v>
      </c>
      <c r="C316" s="6" t="s">
        <v>1213</v>
      </c>
      <c r="D316" s="7" t="s">
        <v>1214</v>
      </c>
      <c r="E316" s="8" t="str">
        <f>HYPERLINK("https://twitter.com/ChasooGG/status/1069938561074384902","1069938561074384902")</f>
        <v>1069938561074384902</v>
      </c>
      <c r="F316" s="9"/>
      <c r="G316" s="5" t="s">
        <v>1220</v>
      </c>
      <c r="H316" s="9"/>
      <c r="I316" s="10">
        <v>0</v>
      </c>
      <c r="J316" s="10">
        <v>0</v>
      </c>
      <c r="K316" s="5" t="str">
        <f t="shared" si="82"/>
        <v>Twitter for iPhone</v>
      </c>
      <c r="L316" s="10">
        <v>216</v>
      </c>
      <c r="M316" s="10">
        <v>438</v>
      </c>
      <c r="N316" s="10">
        <v>2</v>
      </c>
      <c r="O316" s="9"/>
      <c r="P316" s="4">
        <v>40943.822951388887</v>
      </c>
      <c r="Q316" s="9"/>
      <c r="R316" s="7" t="s">
        <v>1216</v>
      </c>
      <c r="S316" s="5" t="s">
        <v>1217</v>
      </c>
      <c r="T316" s="9"/>
      <c r="U316" s="8" t="str">
        <f t="shared" si="83"/>
        <v>View</v>
      </c>
    </row>
    <row r="317" spans="1:21" ht="225">
      <c r="A317" s="4">
        <v>43438.186331018514</v>
      </c>
      <c r="B317" s="5" t="str">
        <f t="shared" ref="B317:B319" si="84">HYPERLINK("https://twitter.com/vscox99","@vscox99")</f>
        <v>@vscox99</v>
      </c>
      <c r="C317" s="6" t="s">
        <v>1221</v>
      </c>
      <c r="D317" s="7" t="s">
        <v>1222</v>
      </c>
      <c r="E317" s="8" t="str">
        <f>HYPERLINK("https://twitter.com/vscox99/status/1069931401854644224","1069931401854644224")</f>
        <v>1069931401854644224</v>
      </c>
      <c r="F317" s="9"/>
      <c r="G317" s="5" t="s">
        <v>1223</v>
      </c>
      <c r="H317" s="9"/>
      <c r="I317" s="10">
        <v>1</v>
      </c>
      <c r="J317" s="10">
        <v>1</v>
      </c>
      <c r="K317" s="5" t="str">
        <f t="shared" ref="K317:K319" si="85">HYPERLINK("http://twitter.com/download/android","Twitter for Android")</f>
        <v>Twitter for Android</v>
      </c>
      <c r="L317" s="10">
        <v>23</v>
      </c>
      <c r="M317" s="10">
        <v>145</v>
      </c>
      <c r="N317" s="10">
        <v>0</v>
      </c>
      <c r="O317" s="9"/>
      <c r="P317" s="4">
        <v>42710.275601851856</v>
      </c>
      <c r="Q317" s="9"/>
      <c r="R317" s="7" t="s">
        <v>1224</v>
      </c>
      <c r="S317" s="9"/>
      <c r="T317" s="9"/>
      <c r="U317" s="8" t="str">
        <f t="shared" ref="U317:U319" si="86">HYPERLINK("https://pbs.twimg.com/profile_images/1055981173816676353/VqvsWj7j.jpg","View")</f>
        <v>View</v>
      </c>
    </row>
    <row r="318" spans="1:21" ht="225">
      <c r="A318" s="4">
        <v>43438.183263888888</v>
      </c>
      <c r="B318" s="5" t="str">
        <f t="shared" si="84"/>
        <v>@vscox99</v>
      </c>
      <c r="C318" s="6" t="s">
        <v>1221</v>
      </c>
      <c r="D318" s="7" t="s">
        <v>1222</v>
      </c>
      <c r="E318" s="8" t="str">
        <f>HYPERLINK("https://twitter.com/vscox99/status/1069930293165867008","1069930293165867008")</f>
        <v>1069930293165867008</v>
      </c>
      <c r="F318" s="9"/>
      <c r="G318" s="5" t="s">
        <v>1225</v>
      </c>
      <c r="H318" s="9"/>
      <c r="I318" s="10">
        <v>1</v>
      </c>
      <c r="J318" s="10">
        <v>2</v>
      </c>
      <c r="K318" s="5" t="str">
        <f t="shared" si="85"/>
        <v>Twitter for Android</v>
      </c>
      <c r="L318" s="10">
        <v>23</v>
      </c>
      <c r="M318" s="10">
        <v>145</v>
      </c>
      <c r="N318" s="10">
        <v>0</v>
      </c>
      <c r="O318" s="9"/>
      <c r="P318" s="4">
        <v>42710.275601851856</v>
      </c>
      <c r="Q318" s="9"/>
      <c r="R318" s="7" t="s">
        <v>1224</v>
      </c>
      <c r="S318" s="9"/>
      <c r="T318" s="9"/>
      <c r="U318" s="8" t="str">
        <f t="shared" si="86"/>
        <v>View</v>
      </c>
    </row>
    <row r="319" spans="1:21" ht="225">
      <c r="A319" s="4">
        <v>43438.183206018519</v>
      </c>
      <c r="B319" s="5" t="str">
        <f t="shared" si="84"/>
        <v>@vscox99</v>
      </c>
      <c r="C319" s="6" t="s">
        <v>1221</v>
      </c>
      <c r="D319" s="7" t="s">
        <v>1222</v>
      </c>
      <c r="E319" s="8" t="str">
        <f>HYPERLINK("https://twitter.com/vscox99/status/1069930270478848000","1069930270478848000")</f>
        <v>1069930270478848000</v>
      </c>
      <c r="F319" s="9"/>
      <c r="G319" s="5" t="s">
        <v>1226</v>
      </c>
      <c r="H319" s="9"/>
      <c r="I319" s="10">
        <v>1</v>
      </c>
      <c r="J319" s="10">
        <v>3</v>
      </c>
      <c r="K319" s="5" t="str">
        <f t="shared" si="85"/>
        <v>Twitter for Android</v>
      </c>
      <c r="L319" s="10">
        <v>23</v>
      </c>
      <c r="M319" s="10">
        <v>145</v>
      </c>
      <c r="N319" s="10">
        <v>0</v>
      </c>
      <c r="O319" s="9"/>
      <c r="P319" s="4">
        <v>42710.275601851856</v>
      </c>
      <c r="Q319" s="9"/>
      <c r="R319" s="7" t="s">
        <v>1224</v>
      </c>
      <c r="S319" s="9"/>
      <c r="T319" s="9"/>
      <c r="U319" s="8" t="str">
        <f t="shared" si="86"/>
        <v>View</v>
      </c>
    </row>
    <row r="320" spans="1:21" ht="112.5">
      <c r="A320" s="4">
        <v>43438.144212962958</v>
      </c>
      <c r="B320" s="5" t="str">
        <f>HYPERLINK("https://twitter.com/kenwaays","@kenwaays")</f>
        <v>@kenwaays</v>
      </c>
      <c r="C320" s="6" t="s">
        <v>1227</v>
      </c>
      <c r="D320" s="7" t="s">
        <v>1228</v>
      </c>
      <c r="E320" s="8" t="str">
        <f>HYPERLINK("https://twitter.com/kenwaays/status/1069916141387042819","1069916141387042819")</f>
        <v>1069916141387042819</v>
      </c>
      <c r="F320" s="9"/>
      <c r="G320" s="5" t="s">
        <v>1229</v>
      </c>
      <c r="H320" s="9"/>
      <c r="I320" s="10">
        <v>0</v>
      </c>
      <c r="J320" s="10">
        <v>1</v>
      </c>
      <c r="K320" s="5" t="str">
        <f>HYPERLINK("http://twitter.com/download/iphone","Twitter for iPhone")</f>
        <v>Twitter for iPhone</v>
      </c>
      <c r="L320" s="10">
        <v>601</v>
      </c>
      <c r="M320" s="10">
        <v>2438</v>
      </c>
      <c r="N320" s="10">
        <v>29</v>
      </c>
      <c r="O320" s="9"/>
      <c r="P320" s="4">
        <v>41475.17796296296</v>
      </c>
      <c r="Q320" s="9"/>
      <c r="R320" s="7" t="s">
        <v>1230</v>
      </c>
      <c r="S320" s="9"/>
      <c r="T320" s="9"/>
      <c r="U320" s="8" t="str">
        <f>HYPERLINK("https://pbs.twimg.com/profile_images/836509973622317056/aTAlymSG.jpg","View")</f>
        <v>View</v>
      </c>
    </row>
    <row r="321" spans="1:21" ht="123.75">
      <c r="A321" s="4">
        <v>43438.116944444446</v>
      </c>
      <c r="B321" s="5" t="str">
        <f>HYPERLINK("https://twitter.com/elixat","@elixat")</f>
        <v>@elixat</v>
      </c>
      <c r="C321" s="6" t="s">
        <v>1231</v>
      </c>
      <c r="D321" s="7" t="s">
        <v>1232</v>
      </c>
      <c r="E321" s="8" t="str">
        <f>HYPERLINK("https://twitter.com/elixat/status/1069906257610506246","1069906257610506246")</f>
        <v>1069906257610506246</v>
      </c>
      <c r="F321" s="5" t="s">
        <v>1233</v>
      </c>
      <c r="G321" s="9"/>
      <c r="H321" s="5" t="str">
        <f>HYPERLINK("https://ctrlq.org/maps/address/#13.72780008,100.50978666","Map")</f>
        <v>Map</v>
      </c>
      <c r="I321" s="10">
        <v>0</v>
      </c>
      <c r="J321" s="10">
        <v>0</v>
      </c>
      <c r="K321" s="5" t="str">
        <f>HYPERLINK("http://instagram.com","Instagram")</f>
        <v>Instagram</v>
      </c>
      <c r="L321" s="10">
        <v>842</v>
      </c>
      <c r="M321" s="10">
        <v>1190</v>
      </c>
      <c r="N321" s="10">
        <v>35</v>
      </c>
      <c r="O321" s="9"/>
      <c r="P321" s="4">
        <v>39928.402754629627</v>
      </c>
      <c r="Q321" s="6" t="s">
        <v>1234</v>
      </c>
      <c r="R321" s="7" t="s">
        <v>1235</v>
      </c>
      <c r="S321" s="5" t="s">
        <v>1236</v>
      </c>
      <c r="T321" s="9"/>
      <c r="U321" s="8" t="str">
        <f>HYPERLINK("https://pbs.twimg.com/profile_images/606118182320017408/uzuyRzsS.jpg","View")</f>
        <v>View</v>
      </c>
    </row>
    <row r="322" spans="1:21" ht="90">
      <c r="A322" s="4">
        <v>43438.087337962963</v>
      </c>
      <c r="B322" s="5" t="str">
        <f>HYPERLINK("https://twitter.com/ongnielandpr_","@ongnielandpr_")</f>
        <v>@ongnielandpr_</v>
      </c>
      <c r="C322" s="6" t="s">
        <v>1237</v>
      </c>
      <c r="D322" s="7" t="s">
        <v>1238</v>
      </c>
      <c r="E322" s="8" t="str">
        <f>HYPERLINK("https://twitter.com/ongnielandpr_/status/1069895528358436864","1069895528358436864")</f>
        <v>1069895528358436864</v>
      </c>
      <c r="F322" s="9"/>
      <c r="G322" s="9"/>
      <c r="H322" s="9"/>
      <c r="I322" s="10">
        <v>0</v>
      </c>
      <c r="J322" s="10">
        <v>0</v>
      </c>
      <c r="K322" s="5" t="str">
        <f>HYPERLINK("http://twitter.com/download/android","Twitter for Android")</f>
        <v>Twitter for Android</v>
      </c>
      <c r="L322" s="10">
        <v>0</v>
      </c>
      <c r="M322" s="10">
        <v>154</v>
      </c>
      <c r="N322" s="10">
        <v>0</v>
      </c>
      <c r="O322" s="9"/>
      <c r="P322" s="4">
        <v>42827.26258101852</v>
      </c>
      <c r="Q322" s="9"/>
      <c r="R322" s="7" t="s">
        <v>1239</v>
      </c>
      <c r="S322" s="9"/>
      <c r="T322" s="9"/>
      <c r="U322" s="8" t="str">
        <f>HYPERLINK("https://pbs.twimg.com/profile_images/1069620378052349952/EQT547xT.jpg","View")</f>
        <v>View</v>
      </c>
    </row>
    <row r="323" spans="1:21" ht="168.75">
      <c r="A323" s="4">
        <v>43438.036354166667</v>
      </c>
      <c r="B323" s="5" t="str">
        <f>HYPERLINK("https://twitter.com/OneSiamOfficial","@OneSiamOfficial")</f>
        <v>@OneSiamOfficial</v>
      </c>
      <c r="C323" s="6" t="s">
        <v>1240</v>
      </c>
      <c r="D323" s="7" t="s">
        <v>1241</v>
      </c>
      <c r="E323" s="8" t="str">
        <f>HYPERLINK("https://twitter.com/OneSiamOfficial/status/1069877052629639168","1069877052629639168")</f>
        <v>1069877052629639168</v>
      </c>
      <c r="F323" s="9"/>
      <c r="G323" s="5" t="s">
        <v>1242</v>
      </c>
      <c r="H323" s="9"/>
      <c r="I323" s="10">
        <v>4</v>
      </c>
      <c r="J323" s="10">
        <v>6</v>
      </c>
      <c r="K323" s="5" t="str">
        <f>HYPERLINK("http://twitter.com","Twitter Web Client")</f>
        <v>Twitter Web Client</v>
      </c>
      <c r="L323" s="10">
        <v>136</v>
      </c>
      <c r="M323" s="10">
        <v>4</v>
      </c>
      <c r="N323" s="10">
        <v>0</v>
      </c>
      <c r="O323" s="9"/>
      <c r="P323" s="4">
        <v>43337.225891203707</v>
      </c>
      <c r="Q323" s="6" t="s">
        <v>98</v>
      </c>
      <c r="R323" s="7" t="s">
        <v>1243</v>
      </c>
      <c r="S323" s="5" t="s">
        <v>1244</v>
      </c>
      <c r="T323" s="9"/>
      <c r="U323" s="8" t="str">
        <f>HYPERLINK("https://pbs.twimg.com/profile_images/1033331743665709057/hH-MXz30.jpg","View")</f>
        <v>View</v>
      </c>
    </row>
    <row r="324" spans="1:21" ht="123.75">
      <c r="A324" s="4">
        <v>43438.014664351853</v>
      </c>
      <c r="B324" s="5" t="str">
        <f>HYPERLINK("https://twitter.com/adslthailand","@adslthailand")</f>
        <v>@adslthailand</v>
      </c>
      <c r="C324" s="5" t="s">
        <v>1245</v>
      </c>
      <c r="D324" s="7" t="s">
        <v>1246</v>
      </c>
      <c r="E324" s="8" t="str">
        <f>HYPERLINK("https://twitter.com/adslthailand/status/1069869192722202625","1069869192722202625")</f>
        <v>1069869192722202625</v>
      </c>
      <c r="F324" s="5" t="s">
        <v>1247</v>
      </c>
      <c r="G324" s="9"/>
      <c r="H324" s="9"/>
      <c r="I324" s="10">
        <v>0</v>
      </c>
      <c r="J324" s="10">
        <v>1</v>
      </c>
      <c r="K324" s="5" t="str">
        <f>HYPERLINK("http://www.facebook.com/twitter","Facebook")</f>
        <v>Facebook</v>
      </c>
      <c r="L324" s="10">
        <v>1854</v>
      </c>
      <c r="M324" s="10">
        <v>949</v>
      </c>
      <c r="N324" s="10">
        <v>40</v>
      </c>
      <c r="O324" s="9"/>
      <c r="P324" s="4">
        <v>39705.091423611113</v>
      </c>
      <c r="Q324" s="6" t="s">
        <v>98</v>
      </c>
      <c r="R324" s="7" t="s">
        <v>1248</v>
      </c>
      <c r="S324" s="5" t="s">
        <v>1249</v>
      </c>
      <c r="T324" s="9"/>
      <c r="U324" s="8" t="str">
        <f>HYPERLINK("https://pbs.twimg.com/profile_images/927462131351482368/mkGaF2jy.jpg","View")</f>
        <v>View</v>
      </c>
    </row>
    <row r="325" spans="1:21" ht="123.75">
      <c r="A325" s="4">
        <v>43438.012743055559</v>
      </c>
      <c r="B325" s="5" t="str">
        <f>HYPERLINK("https://twitter.com/Jar_Deerana","@Jar_Deerana")</f>
        <v>@Jar_Deerana</v>
      </c>
      <c r="C325" s="6" t="s">
        <v>1250</v>
      </c>
      <c r="D325" s="7" t="s">
        <v>1246</v>
      </c>
      <c r="E325" s="8" t="str">
        <f>HYPERLINK("https://twitter.com/Jar_Deerana/status/1069868496715018240","1069868496715018240")</f>
        <v>1069868496715018240</v>
      </c>
      <c r="F325" s="5" t="s">
        <v>1247</v>
      </c>
      <c r="G325" s="9"/>
      <c r="H325" s="9"/>
      <c r="I325" s="10">
        <v>0</v>
      </c>
      <c r="J325" s="10">
        <v>0</v>
      </c>
      <c r="K325" s="5" t="str">
        <f>HYPERLINK("http://twitter.com/download/android","Twitter for Android")</f>
        <v>Twitter for Android</v>
      </c>
      <c r="L325" s="10">
        <v>1282</v>
      </c>
      <c r="M325" s="10">
        <v>2243</v>
      </c>
      <c r="N325" s="10">
        <v>32</v>
      </c>
      <c r="O325" s="9"/>
      <c r="P325" s="4">
        <v>40030.354027777779</v>
      </c>
      <c r="Q325" s="6" t="s">
        <v>98</v>
      </c>
      <c r="R325" s="7" t="s">
        <v>1251</v>
      </c>
      <c r="S325" s="5" t="s">
        <v>1249</v>
      </c>
      <c r="T325" s="9"/>
      <c r="U325" s="8" t="str">
        <f>HYPERLINK("https://pbs.twimg.com/profile_images/983615708822040576/jAnnQfZo.jpg","View")</f>
        <v>View</v>
      </c>
    </row>
    <row r="326" spans="1:21" ht="157.5">
      <c r="A326" s="4">
        <v>43437.989270833335</v>
      </c>
      <c r="B326" s="5" t="str">
        <f t="shared" ref="B326:B327" si="87">HYPERLINK("https://twitter.com/thammasak3","@thammasak3")</f>
        <v>@thammasak3</v>
      </c>
      <c r="C326" s="6" t="s">
        <v>1252</v>
      </c>
      <c r="D326" s="7" t="s">
        <v>1253</v>
      </c>
      <c r="E326" s="8" t="str">
        <f>HYPERLINK("https://twitter.com/thammasak3/status/1069859991849439232","1069859991849439232")</f>
        <v>1069859991849439232</v>
      </c>
      <c r="F326" s="5" t="s">
        <v>1254</v>
      </c>
      <c r="G326" s="9"/>
      <c r="H326" s="9"/>
      <c r="I326" s="10">
        <v>0</v>
      </c>
      <c r="J326" s="10">
        <v>0</v>
      </c>
      <c r="K326" s="5" t="str">
        <f>HYPERLINK("http://www.facebook.com/twitter","Facebook")</f>
        <v>Facebook</v>
      </c>
      <c r="L326" s="10">
        <v>104</v>
      </c>
      <c r="M326" s="10">
        <v>197</v>
      </c>
      <c r="N326" s="10">
        <v>0</v>
      </c>
      <c r="O326" s="9"/>
      <c r="P326" s="4">
        <v>40485.209432870368</v>
      </c>
      <c r="Q326" s="6" t="s">
        <v>1255</v>
      </c>
      <c r="R326" s="9"/>
      <c r="S326" s="5" t="s">
        <v>1256</v>
      </c>
      <c r="T326" s="9"/>
      <c r="U326" s="8" t="str">
        <f t="shared" ref="U326:U327" si="88">HYPERLINK("https://pbs.twimg.com/profile_images/968774718978273280/pB33DzBN.jpg","View")</f>
        <v>View</v>
      </c>
    </row>
    <row r="327" spans="1:21" ht="157.5">
      <c r="A327" s="4">
        <v>43437.986481481479</v>
      </c>
      <c r="B327" s="5" t="str">
        <f t="shared" si="87"/>
        <v>@thammasak3</v>
      </c>
      <c r="C327" s="6" t="s">
        <v>1252</v>
      </c>
      <c r="D327" s="7" t="s">
        <v>1257</v>
      </c>
      <c r="E327" s="8" t="str">
        <f>HYPERLINK("https://twitter.com/thammasak3/status/1069858977926668288","1069858977926668288")</f>
        <v>1069858977926668288</v>
      </c>
      <c r="F327" s="5" t="s">
        <v>1254</v>
      </c>
      <c r="G327" s="9"/>
      <c r="H327" s="9"/>
      <c r="I327" s="10">
        <v>0</v>
      </c>
      <c r="J327" s="10">
        <v>0</v>
      </c>
      <c r="K327" s="5" t="str">
        <f t="shared" ref="K327:K328" si="89">HYPERLINK("http://twitter.com/download/android","Twitter for Android")</f>
        <v>Twitter for Android</v>
      </c>
      <c r="L327" s="10">
        <v>104</v>
      </c>
      <c r="M327" s="10">
        <v>197</v>
      </c>
      <c r="N327" s="10">
        <v>0</v>
      </c>
      <c r="O327" s="9"/>
      <c r="P327" s="4">
        <v>40485.209432870368</v>
      </c>
      <c r="Q327" s="6" t="s">
        <v>1255</v>
      </c>
      <c r="R327" s="9"/>
      <c r="S327" s="5" t="s">
        <v>1256</v>
      </c>
      <c r="T327" s="9"/>
      <c r="U327" s="8" t="str">
        <f t="shared" si="88"/>
        <v>View</v>
      </c>
    </row>
    <row r="328" spans="1:21" ht="45">
      <c r="A328" s="4">
        <v>43437.980416666665</v>
      </c>
      <c r="B328" s="5" t="str">
        <f>HYPERLINK("https://twitter.com/caapbiradii","@caapbiradii")</f>
        <v>@caapbiradii</v>
      </c>
      <c r="C328" s="6" t="s">
        <v>1258</v>
      </c>
      <c r="D328" s="7" t="s">
        <v>1145</v>
      </c>
      <c r="E328" s="8" t="str">
        <f>HYPERLINK("https://twitter.com/caapbiradii/status/1069856783991095296","1069856783991095296")</f>
        <v>1069856783991095296</v>
      </c>
      <c r="F328" s="9"/>
      <c r="G328" s="5" t="s">
        <v>1259</v>
      </c>
      <c r="H328" s="9"/>
      <c r="I328" s="10">
        <v>0</v>
      </c>
      <c r="J328" s="10">
        <v>0</v>
      </c>
      <c r="K328" s="5" t="str">
        <f t="shared" si="89"/>
        <v>Twitter for Android</v>
      </c>
      <c r="L328" s="10">
        <v>45</v>
      </c>
      <c r="M328" s="10">
        <v>621</v>
      </c>
      <c r="N328" s="10">
        <v>0</v>
      </c>
      <c r="O328" s="9"/>
      <c r="P328" s="4">
        <v>41954.845810185187</v>
      </c>
      <c r="Q328" s="9"/>
      <c r="R328" s="7" t="s">
        <v>1260</v>
      </c>
      <c r="S328" s="9"/>
      <c r="T328" s="9"/>
      <c r="U328" s="8" t="str">
        <f>HYPERLINK("https://pbs.twimg.com/profile_images/1011459638833733632/9tDVthnI.jpg","View")</f>
        <v>View</v>
      </c>
    </row>
    <row r="329" spans="1:21" ht="157.5">
      <c r="A329" s="4">
        <v>43437.979513888888</v>
      </c>
      <c r="B329" s="5" t="str">
        <f>HYPERLINK("https://twitter.com/MajorGroup","@MajorGroup")</f>
        <v>@MajorGroup</v>
      </c>
      <c r="C329" s="6" t="s">
        <v>105</v>
      </c>
      <c r="D329" s="7" t="s">
        <v>1261</v>
      </c>
      <c r="E329" s="8" t="str">
        <f>HYPERLINK("https://twitter.com/MajorGroup/status/1069856454457225217","1069856454457225217")</f>
        <v>1069856454457225217</v>
      </c>
      <c r="F329" s="9"/>
      <c r="G329" s="5" t="s">
        <v>1262</v>
      </c>
      <c r="H329" s="9"/>
      <c r="I329" s="10">
        <v>22</v>
      </c>
      <c r="J329" s="10">
        <v>14</v>
      </c>
      <c r="K329" s="5" t="str">
        <f t="shared" ref="K329:K331" si="90">HYPERLINK("http://twitter.com/download/iphone","Twitter for iPhone")</f>
        <v>Twitter for iPhone</v>
      </c>
      <c r="L329" s="10">
        <v>2511943</v>
      </c>
      <c r="M329" s="10">
        <v>140</v>
      </c>
      <c r="N329" s="10">
        <v>1192</v>
      </c>
      <c r="O329" s="10" t="s">
        <v>108</v>
      </c>
      <c r="P329" s="4">
        <v>40056.299363425926</v>
      </c>
      <c r="Q329" s="6" t="s">
        <v>59</v>
      </c>
      <c r="R329" s="7" t="s">
        <v>109</v>
      </c>
      <c r="S329" s="5" t="s">
        <v>110</v>
      </c>
      <c r="T329" s="9"/>
      <c r="U329" s="8" t="str">
        <f>HYPERLINK("https://pbs.twimg.com/profile_images/924602952903401475/lMDAdq86.jpg","View")</f>
        <v>View</v>
      </c>
    </row>
    <row r="330" spans="1:21" ht="56.25">
      <c r="A330" s="4">
        <v>43437.949699074074</v>
      </c>
      <c r="B330" s="5" t="str">
        <f>HYPERLINK("https://twitter.com/oneemod","@oneemod")</f>
        <v>@oneemod</v>
      </c>
      <c r="C330" s="6" t="s">
        <v>1263</v>
      </c>
      <c r="D330" s="7" t="s">
        <v>1264</v>
      </c>
      <c r="E330" s="8" t="str">
        <f>HYPERLINK("https://twitter.com/oneemod/status/1069845650299211776","1069845650299211776")</f>
        <v>1069845650299211776</v>
      </c>
      <c r="F330" s="9"/>
      <c r="G330" s="9"/>
      <c r="H330" s="9"/>
      <c r="I330" s="10">
        <v>0</v>
      </c>
      <c r="J330" s="10">
        <v>1</v>
      </c>
      <c r="K330" s="5" t="str">
        <f t="shared" si="90"/>
        <v>Twitter for iPhone</v>
      </c>
      <c r="L330" s="10">
        <v>34</v>
      </c>
      <c r="M330" s="10">
        <v>733</v>
      </c>
      <c r="N330" s="10">
        <v>0</v>
      </c>
      <c r="O330" s="9"/>
      <c r="P330" s="4">
        <v>42501.489108796297</v>
      </c>
      <c r="Q330" s="9"/>
      <c r="R330" s="7">
        <v>1997</v>
      </c>
      <c r="S330" s="9"/>
      <c r="T330" s="9"/>
      <c r="U330" s="8" t="str">
        <f>HYPERLINK("https://pbs.twimg.com/profile_images/1056295995946995712/bqbstZk2.jpg","View")</f>
        <v>View</v>
      </c>
    </row>
    <row r="331" spans="1:21" ht="123.75">
      <c r="A331" s="4">
        <v>43437.934988425928</v>
      </c>
      <c r="B331" s="5" t="str">
        <f>HYPERLINK("https://twitter.com/yoware","@yoware")</f>
        <v>@yoware</v>
      </c>
      <c r="C331" s="6" t="s">
        <v>502</v>
      </c>
      <c r="D331" s="7" t="s">
        <v>1265</v>
      </c>
      <c r="E331" s="8" t="str">
        <f>HYPERLINK("https://twitter.com/yoware/status/1069840319577899008","1069840319577899008")</f>
        <v>1069840319577899008</v>
      </c>
      <c r="F331" s="9"/>
      <c r="G331" s="5" t="s">
        <v>1266</v>
      </c>
      <c r="H331" s="9"/>
      <c r="I331" s="10">
        <v>28</v>
      </c>
      <c r="J331" s="10">
        <v>2</v>
      </c>
      <c r="K331" s="5" t="str">
        <f t="shared" si="90"/>
        <v>Twitter for iPhone</v>
      </c>
      <c r="L331" s="10">
        <v>204750</v>
      </c>
      <c r="M331" s="10">
        <v>2487</v>
      </c>
      <c r="N331" s="10">
        <v>778</v>
      </c>
      <c r="O331" s="10" t="s">
        <v>108</v>
      </c>
      <c r="P331" s="4">
        <v>39632.208935185183</v>
      </c>
      <c r="Q331" s="6" t="s">
        <v>36</v>
      </c>
      <c r="R331" s="7" t="s">
        <v>506</v>
      </c>
      <c r="S331" s="5" t="s">
        <v>507</v>
      </c>
      <c r="T331" s="9"/>
      <c r="U331" s="8" t="str">
        <f>HYPERLINK("https://pbs.twimg.com/profile_images/924790048939061254/lKpznN2U.jpg","View")</f>
        <v>View</v>
      </c>
    </row>
    <row r="332" spans="1:21" ht="202.5">
      <c r="A332" s="4">
        <v>43437.906574074077</v>
      </c>
      <c r="B332" s="5" t="str">
        <f>HYPERLINK("https://twitter.com/FlowerZoo","@FlowerZoo")</f>
        <v>@FlowerZoo</v>
      </c>
      <c r="C332" s="6" t="s">
        <v>264</v>
      </c>
      <c r="D332" s="7" t="s">
        <v>1267</v>
      </c>
      <c r="E332" s="8" t="str">
        <f>HYPERLINK("https://twitter.com/FlowerZoo/status/1069830022100217856","1069830022100217856")</f>
        <v>1069830022100217856</v>
      </c>
      <c r="F332" s="9"/>
      <c r="G332" s="5" t="s">
        <v>1268</v>
      </c>
      <c r="H332" s="9"/>
      <c r="I332" s="10">
        <v>0</v>
      </c>
      <c r="J332" s="10">
        <v>0</v>
      </c>
      <c r="K332" s="5" t="str">
        <f>HYPERLINK("http://twitter.com/download/android","Twitter for Android")</f>
        <v>Twitter for Android</v>
      </c>
      <c r="L332" s="10">
        <v>62</v>
      </c>
      <c r="M332" s="10">
        <v>41</v>
      </c>
      <c r="N332" s="10">
        <v>0</v>
      </c>
      <c r="O332" s="9"/>
      <c r="P332" s="4">
        <v>40422.464803240742</v>
      </c>
      <c r="Q332" s="6" t="s">
        <v>267</v>
      </c>
      <c r="R332" s="7" t="s">
        <v>268</v>
      </c>
      <c r="S332" s="5" t="s">
        <v>269</v>
      </c>
      <c r="T332" s="9"/>
      <c r="U332" s="8" t="str">
        <f>HYPERLINK("https://pbs.twimg.com/profile_images/1036527543313031168/v3-xcvd8.jpg","View")</f>
        <v>View</v>
      </c>
    </row>
    <row r="333" spans="1:21" ht="67.5">
      <c r="A333" s="4">
        <v>43437.879571759258</v>
      </c>
      <c r="B333" s="5" t="str">
        <f t="shared" ref="B333:B334" si="91">HYPERLINK("https://twitter.com/Euginny","@Euginny")</f>
        <v>@Euginny</v>
      </c>
      <c r="C333" s="6" t="s">
        <v>1269</v>
      </c>
      <c r="D333" s="7" t="s">
        <v>1270</v>
      </c>
      <c r="E333" s="8" t="str">
        <f>HYPERLINK("https://twitter.com/Euginny/status/1069820236751241216","1069820236751241216")</f>
        <v>1069820236751241216</v>
      </c>
      <c r="F333" s="5" t="s">
        <v>1271</v>
      </c>
      <c r="G333" s="9"/>
      <c r="H333" s="9"/>
      <c r="I333" s="10">
        <v>0</v>
      </c>
      <c r="J333" s="10">
        <v>0</v>
      </c>
      <c r="K333" s="5" t="str">
        <f t="shared" ref="K333:K334" si="92">HYPERLINK("http://instagram.com","Instagram")</f>
        <v>Instagram</v>
      </c>
      <c r="L333" s="10">
        <v>86</v>
      </c>
      <c r="M333" s="10">
        <v>95</v>
      </c>
      <c r="N333" s="10">
        <v>36</v>
      </c>
      <c r="O333" s="9"/>
      <c r="P333" s="4">
        <v>39896.836689814816</v>
      </c>
      <c r="Q333" s="6" t="s">
        <v>511</v>
      </c>
      <c r="R333" s="9"/>
      <c r="S333" s="9"/>
      <c r="T333" s="9"/>
      <c r="U333" s="8" t="str">
        <f t="shared" ref="U333:U334" si="93">HYPERLINK("https://pbs.twimg.com/profile_images/916982786082316290/wVSB1Tlj.jpg","View")</f>
        <v>View</v>
      </c>
    </row>
    <row r="334" spans="1:21" ht="67.5">
      <c r="A334" s="4">
        <v>43437.877615740741</v>
      </c>
      <c r="B334" s="5" t="str">
        <f t="shared" si="91"/>
        <v>@Euginny</v>
      </c>
      <c r="C334" s="6" t="s">
        <v>1269</v>
      </c>
      <c r="D334" s="7" t="s">
        <v>1272</v>
      </c>
      <c r="E334" s="8" t="str">
        <f>HYPERLINK("https://twitter.com/Euginny/status/1069819526521462784","1069819526521462784")</f>
        <v>1069819526521462784</v>
      </c>
      <c r="F334" s="5" t="s">
        <v>1273</v>
      </c>
      <c r="G334" s="9"/>
      <c r="H334" s="9"/>
      <c r="I334" s="10">
        <v>0</v>
      </c>
      <c r="J334" s="10">
        <v>0</v>
      </c>
      <c r="K334" s="5" t="str">
        <f t="shared" si="92"/>
        <v>Instagram</v>
      </c>
      <c r="L334" s="10">
        <v>86</v>
      </c>
      <c r="M334" s="10">
        <v>95</v>
      </c>
      <c r="N334" s="10">
        <v>36</v>
      </c>
      <c r="O334" s="9"/>
      <c r="P334" s="4">
        <v>39896.836689814816</v>
      </c>
      <c r="Q334" s="6" t="s">
        <v>511</v>
      </c>
      <c r="R334" s="9"/>
      <c r="S334" s="9"/>
      <c r="T334" s="9"/>
      <c r="U334" s="8" t="str">
        <f t="shared" si="93"/>
        <v>View</v>
      </c>
    </row>
    <row r="335" spans="1:21" ht="112.5">
      <c r="A335" s="4">
        <v>43437.877060185187</v>
      </c>
      <c r="B335" s="5" t="str">
        <f>HYPERLINK("https://twitter.com/TeddyKung","@TeddyKung")</f>
        <v>@TeddyKung</v>
      </c>
      <c r="C335" s="6" t="s">
        <v>671</v>
      </c>
      <c r="D335" s="7" t="s">
        <v>1274</v>
      </c>
      <c r="E335" s="8" t="str">
        <f>HYPERLINK("https://twitter.com/TeddyKung/status/1069819327057031170","1069819327057031170")</f>
        <v>1069819327057031170</v>
      </c>
      <c r="F335" s="9"/>
      <c r="G335" s="9"/>
      <c r="H335" s="9"/>
      <c r="I335" s="10">
        <v>3</v>
      </c>
      <c r="J335" s="10">
        <v>5</v>
      </c>
      <c r="K335" s="5" t="str">
        <f t="shared" ref="K335:K337" si="94">HYPERLINK("http://twitter.com/download/android","Twitter for Android")</f>
        <v>Twitter for Android</v>
      </c>
      <c r="L335" s="10">
        <v>2418</v>
      </c>
      <c r="M335" s="10">
        <v>641</v>
      </c>
      <c r="N335" s="10">
        <v>26</v>
      </c>
      <c r="O335" s="9"/>
      <c r="P335" s="4">
        <v>40087.161006944443</v>
      </c>
      <c r="Q335" s="6" t="s">
        <v>673</v>
      </c>
      <c r="R335" s="7" t="s">
        <v>674</v>
      </c>
      <c r="S335" s="9"/>
      <c r="T335" s="9"/>
      <c r="U335" s="8" t="str">
        <f>HYPERLINK("https://pbs.twimg.com/profile_images/1045620317173907457/l7xohw6w.jpg","View")</f>
        <v>View</v>
      </c>
    </row>
    <row r="336" spans="1:21" ht="112.5">
      <c r="A336" s="4">
        <v>43437.863217592589</v>
      </c>
      <c r="B336" s="5" t="str">
        <f>HYPERLINK("https://twitter.com/iconsiam","@iconsiam")</f>
        <v>@iconsiam</v>
      </c>
      <c r="C336" s="6" t="s">
        <v>792</v>
      </c>
      <c r="D336" s="7" t="s">
        <v>1275</v>
      </c>
      <c r="E336" s="8" t="str">
        <f>HYPERLINK("https://twitter.com/iconsiam/status/1069814312355553280","1069814312355553280")</f>
        <v>1069814312355553280</v>
      </c>
      <c r="F336" s="9"/>
      <c r="G336" s="5" t="s">
        <v>1276</v>
      </c>
      <c r="H336" s="9"/>
      <c r="I336" s="10">
        <v>39</v>
      </c>
      <c r="J336" s="10">
        <v>16</v>
      </c>
      <c r="K336" s="5" t="str">
        <f t="shared" si="94"/>
        <v>Twitter for Android</v>
      </c>
      <c r="L336" s="10">
        <v>10687</v>
      </c>
      <c r="M336" s="10">
        <v>4</v>
      </c>
      <c r="N336" s="10">
        <v>6</v>
      </c>
      <c r="O336" s="9"/>
      <c r="P336" s="4">
        <v>41597.142604166671</v>
      </c>
      <c r="Q336" s="9"/>
      <c r="R336" s="9"/>
      <c r="S336" s="9"/>
      <c r="T336" s="9"/>
      <c r="U336" s="8" t="str">
        <f>HYPERLINK("https://pbs.twimg.com/profile_images/1018773361365737473/JA61dOav.jpg","View")</f>
        <v>View</v>
      </c>
    </row>
    <row r="337" spans="1:21" ht="213.75">
      <c r="A337" s="4">
        <v>43437.815474537041</v>
      </c>
      <c r="B337" s="5" t="str">
        <f>HYPERLINK("https://twitter.com/FlowerZoo","@FlowerZoo")</f>
        <v>@FlowerZoo</v>
      </c>
      <c r="C337" s="6" t="s">
        <v>264</v>
      </c>
      <c r="D337" s="7" t="s">
        <v>1277</v>
      </c>
      <c r="E337" s="8" t="str">
        <f>HYPERLINK("https://twitter.com/FlowerZoo/status/1069797008343412736","1069797008343412736")</f>
        <v>1069797008343412736</v>
      </c>
      <c r="F337" s="9"/>
      <c r="G337" s="5" t="s">
        <v>1278</v>
      </c>
      <c r="H337" s="9"/>
      <c r="I337" s="10">
        <v>0</v>
      </c>
      <c r="J337" s="10">
        <v>0</v>
      </c>
      <c r="K337" s="5" t="str">
        <f t="shared" si="94"/>
        <v>Twitter for Android</v>
      </c>
      <c r="L337" s="10">
        <v>62</v>
      </c>
      <c r="M337" s="10">
        <v>41</v>
      </c>
      <c r="N337" s="10">
        <v>0</v>
      </c>
      <c r="O337" s="9"/>
      <c r="P337" s="4">
        <v>40422.464803240742</v>
      </c>
      <c r="Q337" s="6" t="s">
        <v>267</v>
      </c>
      <c r="R337" s="7" t="s">
        <v>268</v>
      </c>
      <c r="S337" s="5" t="s">
        <v>269</v>
      </c>
      <c r="T337" s="9"/>
      <c r="U337" s="8" t="str">
        <f>HYPERLINK("https://pbs.twimg.com/profile_images/1036527543313031168/v3-xcvd8.jpg","View")</f>
        <v>View</v>
      </c>
    </row>
    <row r="338" spans="1:21" ht="56.25">
      <c r="A338" s="4">
        <v>43437.81181712963</v>
      </c>
      <c r="B338" s="5" t="str">
        <f>HYPERLINK("https://twitter.com/maganetth","@maganetth")</f>
        <v>@maganetth</v>
      </c>
      <c r="C338" s="5" t="s">
        <v>415</v>
      </c>
      <c r="D338" s="7" t="s">
        <v>1279</v>
      </c>
      <c r="E338" s="8" t="str">
        <f>HYPERLINK("https://twitter.com/maganetth/status/1069795684407099393","1069795684407099393")</f>
        <v>1069795684407099393</v>
      </c>
      <c r="F338" s="5" t="s">
        <v>1280</v>
      </c>
      <c r="G338" s="9"/>
      <c r="H338" s="9"/>
      <c r="I338" s="10">
        <v>0</v>
      </c>
      <c r="J338" s="10">
        <v>0</v>
      </c>
      <c r="K338" s="5" t="str">
        <f>HYPERLINK("http://www.facebook.com/twitter","Facebook")</f>
        <v>Facebook</v>
      </c>
      <c r="L338" s="10">
        <v>41</v>
      </c>
      <c r="M338" s="10">
        <v>39</v>
      </c>
      <c r="N338" s="10">
        <v>0</v>
      </c>
      <c r="O338" s="9"/>
      <c r="P338" s="4">
        <v>43192.912615740745</v>
      </c>
      <c r="Q338" s="6" t="s">
        <v>418</v>
      </c>
      <c r="R338" s="7" t="s">
        <v>419</v>
      </c>
      <c r="S338" s="9"/>
      <c r="T338" s="9"/>
      <c r="U338" s="8" t="str">
        <f>HYPERLINK("https://pbs.twimg.com/profile_images/981032947930169344/vECbPtSX.jpg","View")</f>
        <v>View</v>
      </c>
    </row>
    <row r="339" spans="1:21" ht="90">
      <c r="A339" s="4">
        <v>43437.773148148146</v>
      </c>
      <c r="B339" s="5" t="str">
        <f t="shared" ref="B339:B345" si="95">HYPERLINK("https://twitter.com/pare010434","@pare010434")</f>
        <v>@pare010434</v>
      </c>
      <c r="C339" s="6" t="s">
        <v>1281</v>
      </c>
      <c r="D339" s="7" t="s">
        <v>1282</v>
      </c>
      <c r="E339" s="8" t="str">
        <f>HYPERLINK("https://twitter.com/pare010434/status/1069781670276952064","1069781670276952064")</f>
        <v>1069781670276952064</v>
      </c>
      <c r="F339" s="9"/>
      <c r="G339" s="5" t="s">
        <v>1283</v>
      </c>
      <c r="H339" s="9"/>
      <c r="I339" s="10">
        <v>16</v>
      </c>
      <c r="J339" s="10">
        <v>28</v>
      </c>
      <c r="K339" s="5" t="str">
        <f t="shared" ref="K339:K345" si="96">HYPERLINK("http://twitter.com/download/android","Twitter for Android")</f>
        <v>Twitter for Android</v>
      </c>
      <c r="L339" s="10">
        <v>259</v>
      </c>
      <c r="M339" s="10">
        <v>223</v>
      </c>
      <c r="N339" s="10">
        <v>0</v>
      </c>
      <c r="O339" s="9"/>
      <c r="P339" s="4">
        <v>43072.058599537035</v>
      </c>
      <c r="Q339" s="6" t="s">
        <v>201</v>
      </c>
      <c r="R339" s="7" t="s">
        <v>1284</v>
      </c>
      <c r="S339" s="9"/>
      <c r="T339" s="9"/>
      <c r="U339" s="8" t="str">
        <f t="shared" ref="U339:U345" si="97">HYPERLINK("https://pbs.twimg.com/profile_images/1008721482141143041/rNSqDLDy.jpg","View")</f>
        <v>View</v>
      </c>
    </row>
    <row r="340" spans="1:21" ht="90">
      <c r="A340" s="4">
        <v>43437.769641203704</v>
      </c>
      <c r="B340" s="5" t="str">
        <f t="shared" si="95"/>
        <v>@pare010434</v>
      </c>
      <c r="C340" s="6" t="s">
        <v>1281</v>
      </c>
      <c r="D340" s="7" t="s">
        <v>1285</v>
      </c>
      <c r="E340" s="8" t="str">
        <f>HYPERLINK("https://twitter.com/pare010434/status/1069780401458040833","1069780401458040833")</f>
        <v>1069780401458040833</v>
      </c>
      <c r="F340" s="9"/>
      <c r="G340" s="5" t="s">
        <v>1286</v>
      </c>
      <c r="H340" s="9"/>
      <c r="I340" s="10">
        <v>9</v>
      </c>
      <c r="J340" s="10">
        <v>20</v>
      </c>
      <c r="K340" s="5" t="str">
        <f t="shared" si="96"/>
        <v>Twitter for Android</v>
      </c>
      <c r="L340" s="10">
        <v>259</v>
      </c>
      <c r="M340" s="10">
        <v>223</v>
      </c>
      <c r="N340" s="10">
        <v>0</v>
      </c>
      <c r="O340" s="9"/>
      <c r="P340" s="4">
        <v>43072.058599537035</v>
      </c>
      <c r="Q340" s="6" t="s">
        <v>201</v>
      </c>
      <c r="R340" s="7" t="s">
        <v>1284</v>
      </c>
      <c r="S340" s="9"/>
      <c r="T340" s="9"/>
      <c r="U340" s="8" t="str">
        <f t="shared" si="97"/>
        <v>View</v>
      </c>
    </row>
    <row r="341" spans="1:21" ht="56.25">
      <c r="A341" s="4">
        <v>43437.765752314815</v>
      </c>
      <c r="B341" s="5" t="str">
        <f t="shared" si="95"/>
        <v>@pare010434</v>
      </c>
      <c r="C341" s="6" t="s">
        <v>1281</v>
      </c>
      <c r="D341" s="7" t="s">
        <v>1287</v>
      </c>
      <c r="E341" s="8" t="str">
        <f>HYPERLINK("https://twitter.com/pare010434/status/1069778988581580801","1069778988581580801")</f>
        <v>1069778988581580801</v>
      </c>
      <c r="F341" s="9"/>
      <c r="G341" s="5" t="s">
        <v>1288</v>
      </c>
      <c r="H341" s="9"/>
      <c r="I341" s="10">
        <v>10</v>
      </c>
      <c r="J341" s="10">
        <v>19</v>
      </c>
      <c r="K341" s="5" t="str">
        <f t="shared" si="96"/>
        <v>Twitter for Android</v>
      </c>
      <c r="L341" s="10">
        <v>259</v>
      </c>
      <c r="M341" s="10">
        <v>223</v>
      </c>
      <c r="N341" s="10">
        <v>0</v>
      </c>
      <c r="O341" s="9"/>
      <c r="P341" s="4">
        <v>43072.058599537035</v>
      </c>
      <c r="Q341" s="6" t="s">
        <v>201</v>
      </c>
      <c r="R341" s="7" t="s">
        <v>1284</v>
      </c>
      <c r="S341" s="9"/>
      <c r="T341" s="9"/>
      <c r="U341" s="8" t="str">
        <f t="shared" si="97"/>
        <v>View</v>
      </c>
    </row>
    <row r="342" spans="1:21" ht="56.25">
      <c r="A342" s="4">
        <v>43437.764930555553</v>
      </c>
      <c r="B342" s="5" t="str">
        <f t="shared" si="95"/>
        <v>@pare010434</v>
      </c>
      <c r="C342" s="6" t="s">
        <v>1281</v>
      </c>
      <c r="D342" s="7" t="s">
        <v>1289</v>
      </c>
      <c r="E342" s="8" t="str">
        <f>HYPERLINK("https://twitter.com/pare010434/status/1069778691486404608","1069778691486404608")</f>
        <v>1069778691486404608</v>
      </c>
      <c r="F342" s="9"/>
      <c r="G342" s="5" t="s">
        <v>1290</v>
      </c>
      <c r="H342" s="9"/>
      <c r="I342" s="10">
        <v>0</v>
      </c>
      <c r="J342" s="10">
        <v>2</v>
      </c>
      <c r="K342" s="5" t="str">
        <f t="shared" si="96"/>
        <v>Twitter for Android</v>
      </c>
      <c r="L342" s="10">
        <v>259</v>
      </c>
      <c r="M342" s="10">
        <v>223</v>
      </c>
      <c r="N342" s="10">
        <v>0</v>
      </c>
      <c r="O342" s="9"/>
      <c r="P342" s="4">
        <v>43072.058599537035</v>
      </c>
      <c r="Q342" s="6" t="s">
        <v>201</v>
      </c>
      <c r="R342" s="7" t="s">
        <v>1284</v>
      </c>
      <c r="S342" s="9"/>
      <c r="T342" s="9"/>
      <c r="U342" s="8" t="str">
        <f t="shared" si="97"/>
        <v>View</v>
      </c>
    </row>
    <row r="343" spans="1:21" ht="56.25">
      <c r="A343" s="4">
        <v>43437.764108796298</v>
      </c>
      <c r="B343" s="5" t="str">
        <f t="shared" si="95"/>
        <v>@pare010434</v>
      </c>
      <c r="C343" s="6" t="s">
        <v>1281</v>
      </c>
      <c r="D343" s="7" t="s">
        <v>1291</v>
      </c>
      <c r="E343" s="8" t="str">
        <f>HYPERLINK("https://twitter.com/pare010434/status/1069778395028873216","1069778395028873216")</f>
        <v>1069778395028873216</v>
      </c>
      <c r="F343" s="9"/>
      <c r="G343" s="5" t="s">
        <v>1292</v>
      </c>
      <c r="H343" s="9"/>
      <c r="I343" s="10">
        <v>37</v>
      </c>
      <c r="J343" s="10">
        <v>18</v>
      </c>
      <c r="K343" s="5" t="str">
        <f t="shared" si="96"/>
        <v>Twitter for Android</v>
      </c>
      <c r="L343" s="10">
        <v>259</v>
      </c>
      <c r="M343" s="10">
        <v>223</v>
      </c>
      <c r="N343" s="10">
        <v>0</v>
      </c>
      <c r="O343" s="9"/>
      <c r="P343" s="4">
        <v>43072.058599537035</v>
      </c>
      <c r="Q343" s="6" t="s">
        <v>201</v>
      </c>
      <c r="R343" s="7" t="s">
        <v>1284</v>
      </c>
      <c r="S343" s="9"/>
      <c r="T343" s="9"/>
      <c r="U343" s="8" t="str">
        <f t="shared" si="97"/>
        <v>View</v>
      </c>
    </row>
    <row r="344" spans="1:21" ht="67.5">
      <c r="A344" s="4">
        <v>43437.759016203709</v>
      </c>
      <c r="B344" s="5" t="str">
        <f t="shared" si="95"/>
        <v>@pare010434</v>
      </c>
      <c r="C344" s="6" t="s">
        <v>1281</v>
      </c>
      <c r="D344" s="7" t="s">
        <v>1293</v>
      </c>
      <c r="E344" s="8" t="str">
        <f>HYPERLINK("https://twitter.com/pare010434/status/1069776550956953602","1069776550956953602")</f>
        <v>1069776550956953602</v>
      </c>
      <c r="F344" s="9"/>
      <c r="G344" s="5" t="s">
        <v>1294</v>
      </c>
      <c r="H344" s="9"/>
      <c r="I344" s="10">
        <v>4</v>
      </c>
      <c r="J344" s="10">
        <v>5</v>
      </c>
      <c r="K344" s="5" t="str">
        <f t="shared" si="96"/>
        <v>Twitter for Android</v>
      </c>
      <c r="L344" s="10">
        <v>259</v>
      </c>
      <c r="M344" s="10">
        <v>223</v>
      </c>
      <c r="N344" s="10">
        <v>0</v>
      </c>
      <c r="O344" s="9"/>
      <c r="P344" s="4">
        <v>43072.058599537035</v>
      </c>
      <c r="Q344" s="6" t="s">
        <v>201</v>
      </c>
      <c r="R344" s="7" t="s">
        <v>1284</v>
      </c>
      <c r="S344" s="9"/>
      <c r="T344" s="9"/>
      <c r="U344" s="8" t="str">
        <f t="shared" si="97"/>
        <v>View</v>
      </c>
    </row>
    <row r="345" spans="1:21" ht="56.25">
      <c r="A345" s="4">
        <v>43437.757592592592</v>
      </c>
      <c r="B345" s="5" t="str">
        <f t="shared" si="95"/>
        <v>@pare010434</v>
      </c>
      <c r="C345" s="6" t="s">
        <v>1281</v>
      </c>
      <c r="D345" s="7" t="s">
        <v>1295</v>
      </c>
      <c r="E345" s="8" t="str">
        <f>HYPERLINK("https://twitter.com/pare010434/status/1069776032507416576","1069776032507416576")</f>
        <v>1069776032507416576</v>
      </c>
      <c r="F345" s="9"/>
      <c r="G345" s="5" t="s">
        <v>1296</v>
      </c>
      <c r="H345" s="9"/>
      <c r="I345" s="10">
        <v>1</v>
      </c>
      <c r="J345" s="10">
        <v>4</v>
      </c>
      <c r="K345" s="5" t="str">
        <f t="shared" si="96"/>
        <v>Twitter for Android</v>
      </c>
      <c r="L345" s="10">
        <v>259</v>
      </c>
      <c r="M345" s="10">
        <v>223</v>
      </c>
      <c r="N345" s="10">
        <v>0</v>
      </c>
      <c r="O345" s="9"/>
      <c r="P345" s="4">
        <v>43072.058599537035</v>
      </c>
      <c r="Q345" s="6" t="s">
        <v>201</v>
      </c>
      <c r="R345" s="7" t="s">
        <v>1284</v>
      </c>
      <c r="S345" s="9"/>
      <c r="T345" s="9"/>
      <c r="U345" s="8" t="str">
        <f t="shared" si="97"/>
        <v>View</v>
      </c>
    </row>
    <row r="346" spans="1:21" ht="225">
      <c r="A346" s="4">
        <v>43437.704108796301</v>
      </c>
      <c r="B346" s="5" t="str">
        <f>HYPERLINK("https://twitter.com/Marylene2489","@Marylene2489")</f>
        <v>@Marylene2489</v>
      </c>
      <c r="C346" s="6" t="s">
        <v>170</v>
      </c>
      <c r="D346" s="7" t="s">
        <v>1297</v>
      </c>
      <c r="E346" s="8" t="str">
        <f>HYPERLINK("https://twitter.com/Marylene2489/status/1069756650196656128","1069756650196656128")</f>
        <v>1069756650196656128</v>
      </c>
      <c r="F346" s="9"/>
      <c r="G346" s="5" t="s">
        <v>1298</v>
      </c>
      <c r="H346" s="9"/>
      <c r="I346" s="10">
        <v>14</v>
      </c>
      <c r="J346" s="10">
        <v>6</v>
      </c>
      <c r="K346" s="5" t="str">
        <f>HYPERLINK("http://twitter.com","Twitter Web Client")</f>
        <v>Twitter Web Client</v>
      </c>
      <c r="L346" s="10">
        <v>210</v>
      </c>
      <c r="M346" s="10">
        <v>69</v>
      </c>
      <c r="N346" s="10">
        <v>8</v>
      </c>
      <c r="O346" s="9"/>
      <c r="P346" s="4">
        <v>40749.25571759259</v>
      </c>
      <c r="Q346" s="6" t="s">
        <v>173</v>
      </c>
      <c r="R346" s="7" t="s">
        <v>174</v>
      </c>
      <c r="S346" s="9"/>
      <c r="T346" s="9"/>
      <c r="U346" s="8" t="str">
        <f>HYPERLINK("https://pbs.twimg.com/profile_images/925087093507813376/EO7d_Yor.jpg","View")</f>
        <v>View</v>
      </c>
    </row>
    <row r="347" spans="1:21" ht="213.75">
      <c r="A347" s="4">
        <v>43437.672523148147</v>
      </c>
      <c r="B347" s="5" t="str">
        <f>HYPERLINK("https://twitter.com/Honey9979546709","@Honey9979546709")</f>
        <v>@Honey9979546709</v>
      </c>
      <c r="C347" s="6" t="s">
        <v>1299</v>
      </c>
      <c r="D347" s="7" t="s">
        <v>1300</v>
      </c>
      <c r="E347" s="8" t="str">
        <f>HYPERLINK("https://twitter.com/Honey9979546709/status/1069745206147203072","1069745206147203072")</f>
        <v>1069745206147203072</v>
      </c>
      <c r="F347" s="9"/>
      <c r="G347" s="5" t="s">
        <v>1301</v>
      </c>
      <c r="H347" s="9"/>
      <c r="I347" s="10">
        <v>1</v>
      </c>
      <c r="J347" s="10">
        <v>2</v>
      </c>
      <c r="K347" s="5" t="str">
        <f>HYPERLINK("http://twitter.com/download/android","Twitter for Android")</f>
        <v>Twitter for Android</v>
      </c>
      <c r="L347" s="10">
        <v>6</v>
      </c>
      <c r="M347" s="10">
        <v>68</v>
      </c>
      <c r="N347" s="10">
        <v>0</v>
      </c>
      <c r="O347" s="9"/>
      <c r="P347" s="4">
        <v>43338.25953703704</v>
      </c>
      <c r="Q347" s="6" t="s">
        <v>59</v>
      </c>
      <c r="R347" s="7" t="s">
        <v>1302</v>
      </c>
      <c r="S347" s="5" t="s">
        <v>1303</v>
      </c>
      <c r="T347" s="9"/>
      <c r="U347" s="8" t="str">
        <f>HYPERLINK("https://pbs.twimg.com/profile_images/1071325968009068544/prkfMH6L.jpg","View")</f>
        <v>View</v>
      </c>
    </row>
    <row r="348" spans="1:21" ht="45">
      <c r="A348" s="4">
        <v>43437.417523148149</v>
      </c>
      <c r="B348" s="5" t="str">
        <f>HYPERLINK("https://twitter.com/alankuyy","@alankuyy")</f>
        <v>@alankuyy</v>
      </c>
      <c r="C348" s="6" t="s">
        <v>1304</v>
      </c>
      <c r="D348" s="7" t="s">
        <v>1305</v>
      </c>
      <c r="E348" s="8" t="str">
        <f>HYPERLINK("https://twitter.com/alankuyy/status/1069652796553740288","1069652796553740288")</f>
        <v>1069652796553740288</v>
      </c>
      <c r="F348" s="5" t="s">
        <v>1306</v>
      </c>
      <c r="G348" s="9"/>
      <c r="H348" s="9"/>
      <c r="I348" s="10">
        <v>0</v>
      </c>
      <c r="J348" s="10">
        <v>0</v>
      </c>
      <c r="K348" s="5" t="str">
        <f t="shared" ref="K348:K349" si="98">HYPERLINK("http://instagram.com","Instagram")</f>
        <v>Instagram</v>
      </c>
      <c r="L348" s="10">
        <v>124</v>
      </c>
      <c r="M348" s="10">
        <v>450</v>
      </c>
      <c r="N348" s="10">
        <v>7</v>
      </c>
      <c r="O348" s="9"/>
      <c r="P348" s="4">
        <v>40046.516701388886</v>
      </c>
      <c r="Q348" s="6" t="s">
        <v>41</v>
      </c>
      <c r="R348" s="7" t="s">
        <v>1307</v>
      </c>
      <c r="S348" s="5" t="s">
        <v>1308</v>
      </c>
      <c r="T348" s="9"/>
      <c r="U348" s="8" t="str">
        <f>HYPERLINK("https://pbs.twimg.com/profile_images/968144708592521216/i3teCJe0.jpg","View")</f>
        <v>View</v>
      </c>
    </row>
    <row r="349" spans="1:21" ht="45">
      <c r="A349" s="4">
        <v>43437.330520833333</v>
      </c>
      <c r="B349" s="5" t="str">
        <f>HYPERLINK("https://twitter.com/kawee048","@kawee048")</f>
        <v>@kawee048</v>
      </c>
      <c r="C349" s="6" t="s">
        <v>761</v>
      </c>
      <c r="D349" s="7" t="s">
        <v>1309</v>
      </c>
      <c r="E349" s="8" t="str">
        <f>HYPERLINK("https://twitter.com/kawee048/status/1069621268197052416","1069621268197052416")</f>
        <v>1069621268197052416</v>
      </c>
      <c r="F349" s="5" t="s">
        <v>1310</v>
      </c>
      <c r="G349" s="9"/>
      <c r="H349" s="5" t="str">
        <f>HYPERLINK("https://ctrlq.org/maps/address/#13.72780008,100.50978666","Map")</f>
        <v>Map</v>
      </c>
      <c r="I349" s="10">
        <v>0</v>
      </c>
      <c r="J349" s="10">
        <v>0</v>
      </c>
      <c r="K349" s="5" t="str">
        <f t="shared" si="98"/>
        <v>Instagram</v>
      </c>
      <c r="L349" s="10">
        <v>67</v>
      </c>
      <c r="M349" s="10">
        <v>317</v>
      </c>
      <c r="N349" s="10">
        <v>6</v>
      </c>
      <c r="O349" s="9"/>
      <c r="P349" s="4">
        <v>40297.98814814815</v>
      </c>
      <c r="Q349" s="6" t="s">
        <v>764</v>
      </c>
      <c r="R349" s="7" t="s">
        <v>765</v>
      </c>
      <c r="S349" s="9"/>
      <c r="T349" s="9"/>
      <c r="U349" s="8" t="str">
        <f>HYPERLINK("https://pbs.twimg.com/profile_images/884986326130536448/ElOMGjeo.jpg","View")</f>
        <v>View</v>
      </c>
    </row>
    <row r="350" spans="1:21" ht="45">
      <c r="A350" s="4">
        <v>43437.268726851849</v>
      </c>
      <c r="B350" s="5" t="str">
        <f>HYPERLINK("https://twitter.com/ToyJoyKandy","@ToyJoyKandy")</f>
        <v>@ToyJoyKandy</v>
      </c>
      <c r="C350" s="6" t="s">
        <v>1311</v>
      </c>
      <c r="D350" s="7" t="s">
        <v>1312</v>
      </c>
      <c r="E350" s="8" t="str">
        <f>HYPERLINK("https://twitter.com/ToyJoyKandy/status/1069598873155321866","1069598873155321866")</f>
        <v>1069598873155321866</v>
      </c>
      <c r="F350" s="5" t="s">
        <v>1313</v>
      </c>
      <c r="G350" s="9"/>
      <c r="H350" s="9"/>
      <c r="I350" s="10">
        <v>0</v>
      </c>
      <c r="J350" s="10">
        <v>1</v>
      </c>
      <c r="K350" s="5" t="str">
        <f>HYPERLINK("http://twitter.com","Twitter Web Client")</f>
        <v>Twitter Web Client</v>
      </c>
      <c r="L350" s="10">
        <v>8574</v>
      </c>
      <c r="M350" s="10">
        <v>97</v>
      </c>
      <c r="N350" s="10">
        <v>100</v>
      </c>
      <c r="O350" s="9"/>
      <c r="P350" s="4">
        <v>40315.038217592592</v>
      </c>
      <c r="Q350" s="6" t="s">
        <v>1314</v>
      </c>
      <c r="R350" s="7" t="s">
        <v>1315</v>
      </c>
      <c r="S350" s="5" t="s">
        <v>1316</v>
      </c>
      <c r="T350" s="9"/>
      <c r="U350" s="8" t="str">
        <f>HYPERLINK("https://pbs.twimg.com/profile_images/1068214925653303296/0LL_6Hid.jpg","View")</f>
        <v>View</v>
      </c>
    </row>
    <row r="351" spans="1:21" ht="22.5">
      <c r="A351" s="4">
        <v>43437.262048611112</v>
      </c>
      <c r="B351" s="5" t="str">
        <f>HYPERLINK("https://twitter.com/janeza12345","@janeza12345")</f>
        <v>@janeza12345</v>
      </c>
      <c r="C351" s="6" t="s">
        <v>1317</v>
      </c>
      <c r="D351" s="7" t="s">
        <v>1318</v>
      </c>
      <c r="E351" s="8" t="str">
        <f>HYPERLINK("https://twitter.com/janeza12345/status/1069596453117415424","1069596453117415424")</f>
        <v>1069596453117415424</v>
      </c>
      <c r="F351" s="9"/>
      <c r="G351" s="5" t="s">
        <v>1319</v>
      </c>
      <c r="H351" s="9"/>
      <c r="I351" s="10">
        <v>0</v>
      </c>
      <c r="J351" s="10">
        <v>4</v>
      </c>
      <c r="K351" s="5" t="str">
        <f>HYPERLINK("http://twitter.com/download/android","Twitter for Android")</f>
        <v>Twitter for Android</v>
      </c>
      <c r="L351" s="10">
        <v>6</v>
      </c>
      <c r="M351" s="10">
        <v>68</v>
      </c>
      <c r="N351" s="10">
        <v>0</v>
      </c>
      <c r="O351" s="9"/>
      <c r="P351" s="4">
        <v>42623.252141203702</v>
      </c>
      <c r="Q351" s="6" t="s">
        <v>1320</v>
      </c>
      <c r="R351" s="7" t="s">
        <v>1321</v>
      </c>
      <c r="S351" s="9"/>
      <c r="T351" s="9"/>
      <c r="U351" s="8" t="str">
        <f>HYPERLINK("https://pbs.twimg.com/profile_images/1029174395917352960/P_sRrbB-.jpg","View")</f>
        <v>View</v>
      </c>
    </row>
    <row r="352" spans="1:21" ht="22.5">
      <c r="A352" s="4">
        <v>43437.25680555556</v>
      </c>
      <c r="B352" s="5" t="str">
        <f>HYPERLINK("https://twitter.com/Ma_mamm11","@Ma_mamm11")</f>
        <v>@Ma_mamm11</v>
      </c>
      <c r="C352" s="6" t="s">
        <v>1322</v>
      </c>
      <c r="D352" s="7" t="s">
        <v>1323</v>
      </c>
      <c r="E352" s="8" t="str">
        <f>HYPERLINK("https://twitter.com/Ma_mamm11/status/1069594553567440896","1069594553567440896")</f>
        <v>1069594553567440896</v>
      </c>
      <c r="F352" s="9"/>
      <c r="G352" s="5" t="s">
        <v>1324</v>
      </c>
      <c r="H352" s="9"/>
      <c r="I352" s="10">
        <v>1</v>
      </c>
      <c r="J352" s="10">
        <v>5</v>
      </c>
      <c r="K352" s="5" t="str">
        <f>HYPERLINK("http://twitter.com/download/iphone","Twitter for iPhone")</f>
        <v>Twitter for iPhone</v>
      </c>
      <c r="L352" s="10">
        <v>6</v>
      </c>
      <c r="M352" s="10">
        <v>54</v>
      </c>
      <c r="N352" s="10">
        <v>0</v>
      </c>
      <c r="O352" s="9"/>
      <c r="P352" s="4">
        <v>42506.424421296295</v>
      </c>
      <c r="Q352" s="9"/>
      <c r="R352" s="7" t="s">
        <v>1325</v>
      </c>
      <c r="S352" s="5" t="s">
        <v>1326</v>
      </c>
      <c r="T352" s="9"/>
      <c r="U352" s="8" t="str">
        <f>HYPERLINK("https://pbs.twimg.com/profile_images/1071082700553904129/piudPNdZ.jpg","View")</f>
        <v>View</v>
      </c>
    </row>
    <row r="353" spans="1:21" ht="78.75">
      <c r="A353" s="4">
        <v>43437.222592592589</v>
      </c>
      <c r="B353" s="5" t="str">
        <f>HYPERLINK("https://twitter.com/iconsiam","@iconsiam")</f>
        <v>@iconsiam</v>
      </c>
      <c r="C353" s="6" t="s">
        <v>792</v>
      </c>
      <c r="D353" s="7" t="s">
        <v>1327</v>
      </c>
      <c r="E353" s="8" t="str">
        <f>HYPERLINK("https://twitter.com/iconsiam/status/1069582157704683522","1069582157704683522")</f>
        <v>1069582157704683522</v>
      </c>
      <c r="F353" s="9"/>
      <c r="G353" s="5" t="s">
        <v>1328</v>
      </c>
      <c r="H353" s="9"/>
      <c r="I353" s="10">
        <v>27</v>
      </c>
      <c r="J353" s="10">
        <v>14</v>
      </c>
      <c r="K353" s="5" t="str">
        <f t="shared" ref="K353:K354" si="99">HYPERLINK("http://twitter.com/download/android","Twitter for Android")</f>
        <v>Twitter for Android</v>
      </c>
      <c r="L353" s="10">
        <v>10687</v>
      </c>
      <c r="M353" s="10">
        <v>4</v>
      </c>
      <c r="N353" s="10">
        <v>6</v>
      </c>
      <c r="O353" s="9"/>
      <c r="P353" s="4">
        <v>41597.142604166671</v>
      </c>
      <c r="Q353" s="9"/>
      <c r="R353" s="9"/>
      <c r="S353" s="9"/>
      <c r="T353" s="9"/>
      <c r="U353" s="8" t="str">
        <f>HYPERLINK("https://pbs.twimg.com/profile_images/1018773361365737473/JA61dOav.jpg","View")</f>
        <v>View</v>
      </c>
    </row>
    <row r="354" spans="1:21" ht="112.5">
      <c r="A354" s="4">
        <v>43437.213784722218</v>
      </c>
      <c r="B354" s="5" t="str">
        <f>HYPERLINK("https://twitter.com/wanida_wcy","@wanida_wcy")</f>
        <v>@wanida_wcy</v>
      </c>
      <c r="C354" s="6" t="s">
        <v>1329</v>
      </c>
      <c r="D354" s="7" t="s">
        <v>1330</v>
      </c>
      <c r="E354" s="8" t="str">
        <f>HYPERLINK("https://twitter.com/wanida_wcy/status/1069578964891426817","1069578964891426817")</f>
        <v>1069578964891426817</v>
      </c>
      <c r="F354" s="9"/>
      <c r="G354" s="5" t="s">
        <v>1331</v>
      </c>
      <c r="H354" s="9"/>
      <c r="I354" s="10">
        <v>6</v>
      </c>
      <c r="J354" s="10">
        <v>7</v>
      </c>
      <c r="K354" s="5" t="str">
        <f t="shared" si="99"/>
        <v>Twitter for Android</v>
      </c>
      <c r="L354" s="10">
        <v>15</v>
      </c>
      <c r="M354" s="10">
        <v>317</v>
      </c>
      <c r="N354" s="10">
        <v>0</v>
      </c>
      <c r="O354" s="9"/>
      <c r="P354" s="4">
        <v>41311.006562499999</v>
      </c>
      <c r="Q354" s="9"/>
      <c r="R354" s="7" t="s">
        <v>1332</v>
      </c>
      <c r="S354" s="9"/>
      <c r="T354" s="9"/>
      <c r="U354" s="8" t="str">
        <f>HYPERLINK("https://pbs.twimg.com/profile_images/1068392972302016512/KdOIK2VF.jpg","View")</f>
        <v>View</v>
      </c>
    </row>
    <row r="355" spans="1:21" ht="56.25">
      <c r="A355" s="4">
        <v>43437.197789351849</v>
      </c>
      <c r="B355" s="5" t="str">
        <f>HYPERLINK("https://twitter.com/alankuyy","@alankuyy")</f>
        <v>@alankuyy</v>
      </c>
      <c r="C355" s="6" t="s">
        <v>1304</v>
      </c>
      <c r="D355" s="7" t="s">
        <v>1333</v>
      </c>
      <c r="E355" s="8" t="str">
        <f>HYPERLINK("https://twitter.com/alankuyy/status/1069573169542045696","1069573169542045696")</f>
        <v>1069573169542045696</v>
      </c>
      <c r="F355" s="5" t="s">
        <v>1334</v>
      </c>
      <c r="G355" s="9"/>
      <c r="H355" s="9"/>
      <c r="I355" s="10">
        <v>0</v>
      </c>
      <c r="J355" s="10">
        <v>0</v>
      </c>
      <c r="K355" s="5" t="str">
        <f>HYPERLINK("http://instagram.com","Instagram")</f>
        <v>Instagram</v>
      </c>
      <c r="L355" s="10">
        <v>124</v>
      </c>
      <c r="M355" s="10">
        <v>450</v>
      </c>
      <c r="N355" s="10">
        <v>7</v>
      </c>
      <c r="O355" s="9"/>
      <c r="P355" s="4">
        <v>40046.516701388886</v>
      </c>
      <c r="Q355" s="6" t="s">
        <v>41</v>
      </c>
      <c r="R355" s="7" t="s">
        <v>1307</v>
      </c>
      <c r="S355" s="5" t="s">
        <v>1308</v>
      </c>
      <c r="T355" s="9"/>
      <c r="U355" s="8" t="str">
        <f>HYPERLINK("https://pbs.twimg.com/profile_images/968144708592521216/i3teCJe0.jpg","View")</f>
        <v>View</v>
      </c>
    </row>
    <row r="356" spans="1:21" ht="180">
      <c r="A356" s="4">
        <v>43437.1950462963</v>
      </c>
      <c r="B356" s="5" t="str">
        <f>HYPERLINK("https://twitter.com/Zmx10VLE63LIHrb","@Zmx10VLE63LIHrb")</f>
        <v>@Zmx10VLE63LIHrb</v>
      </c>
      <c r="C356" s="6" t="s">
        <v>1335</v>
      </c>
      <c r="D356" s="7" t="s">
        <v>1336</v>
      </c>
      <c r="E356" s="8" t="str">
        <f>HYPERLINK("https://twitter.com/Zmx10VLE63LIHrb/status/1069572172341903360","1069572172341903360")</f>
        <v>1069572172341903360</v>
      </c>
      <c r="F356" s="9"/>
      <c r="G356" s="5" t="s">
        <v>1337</v>
      </c>
      <c r="H356" s="9"/>
      <c r="I356" s="10">
        <v>11</v>
      </c>
      <c r="J356" s="10">
        <v>29</v>
      </c>
      <c r="K356" s="5" t="str">
        <f>HYPERLINK("http://twitter.com/download/android","Twitter for Android")</f>
        <v>Twitter for Android</v>
      </c>
      <c r="L356" s="10">
        <v>94</v>
      </c>
      <c r="M356" s="10">
        <v>10</v>
      </c>
      <c r="N356" s="10">
        <v>0</v>
      </c>
      <c r="O356" s="9"/>
      <c r="P356" s="4">
        <v>43148.960717592592</v>
      </c>
      <c r="Q356" s="6" t="s">
        <v>262</v>
      </c>
      <c r="R356" s="7" t="s">
        <v>1338</v>
      </c>
      <c r="S356" s="9"/>
      <c r="T356" s="9"/>
      <c r="U356" s="8" t="str">
        <f>HYPERLINK("https://pbs.twimg.com/profile_images/1071041319684857856/Qh4Pq6_r.jpg","View")</f>
        <v>View</v>
      </c>
    </row>
    <row r="357" spans="1:21" ht="191.25">
      <c r="A357" s="4">
        <v>43437.189375000002</v>
      </c>
      <c r="B357" s="5" t="str">
        <f>HYPERLINK("https://twitter.com/ms_sisipi","@ms_sisipi")</f>
        <v>@ms_sisipi</v>
      </c>
      <c r="C357" s="6" t="s">
        <v>1339</v>
      </c>
      <c r="D357" s="7" t="s">
        <v>1340</v>
      </c>
      <c r="E357" s="8" t="str">
        <f>HYPERLINK("https://twitter.com/ms_sisipi/status/1069570120081522688","1069570120081522688")</f>
        <v>1069570120081522688</v>
      </c>
      <c r="F357" s="9"/>
      <c r="G357" s="5" t="s">
        <v>1341</v>
      </c>
      <c r="H357" s="9"/>
      <c r="I357" s="10">
        <v>4</v>
      </c>
      <c r="J357" s="10">
        <v>1</v>
      </c>
      <c r="K357" s="5" t="str">
        <f t="shared" ref="K357:K361" si="100">HYPERLINK("http://twitter.com/download/iphone","Twitter for iPhone")</f>
        <v>Twitter for iPhone</v>
      </c>
      <c r="L357" s="10">
        <v>1080</v>
      </c>
      <c r="M357" s="10">
        <v>283</v>
      </c>
      <c r="N357" s="10">
        <v>0</v>
      </c>
      <c r="O357" s="9"/>
      <c r="P357" s="4">
        <v>42892.108171296291</v>
      </c>
      <c r="Q357" s="9"/>
      <c r="R357" s="7" t="s">
        <v>1342</v>
      </c>
      <c r="S357" s="5" t="s">
        <v>1343</v>
      </c>
      <c r="T357" s="9"/>
      <c r="U357" s="8" t="str">
        <f>HYPERLINK("https://pbs.twimg.com/profile_images/1069337045422682113/v5uV1xVo.jpg","View")</f>
        <v>View</v>
      </c>
    </row>
    <row r="358" spans="1:21" ht="168.75">
      <c r="A358" s="4">
        <v>43437.185474537036</v>
      </c>
      <c r="B358" s="5" t="str">
        <f>HYPERLINK("https://twitter.com/TaeTEe_JapanFC","@TaeTEe_JapanFC")</f>
        <v>@TaeTEe_JapanFC</v>
      </c>
      <c r="C358" s="6" t="s">
        <v>1344</v>
      </c>
      <c r="D358" s="7" t="s">
        <v>1345</v>
      </c>
      <c r="E358" s="8" t="str">
        <f>HYPERLINK("https://twitter.com/TaeTEe_JapanFC/status/1069568703526711296","1069568703526711296")</f>
        <v>1069568703526711296</v>
      </c>
      <c r="F358" s="9"/>
      <c r="G358" s="5" t="s">
        <v>1346</v>
      </c>
      <c r="H358" s="9"/>
      <c r="I358" s="10">
        <v>82</v>
      </c>
      <c r="J358" s="10">
        <v>128</v>
      </c>
      <c r="K358" s="5" t="str">
        <f t="shared" si="100"/>
        <v>Twitter for iPhone</v>
      </c>
      <c r="L358" s="10">
        <v>3569</v>
      </c>
      <c r="M358" s="10">
        <v>43</v>
      </c>
      <c r="N358" s="10">
        <v>10</v>
      </c>
      <c r="O358" s="9"/>
      <c r="P358" s="4">
        <v>43007.003935185188</v>
      </c>
      <c r="Q358" s="6" t="s">
        <v>1347</v>
      </c>
      <c r="R358" s="7" t="s">
        <v>1348</v>
      </c>
      <c r="S358" s="9"/>
      <c r="T358" s="9"/>
      <c r="U358" s="8" t="str">
        <f>HYPERLINK("https://pbs.twimg.com/profile_images/924798917643866112/A1_CXBAB.jpg","View")</f>
        <v>View</v>
      </c>
    </row>
    <row r="359" spans="1:21" ht="112.5">
      <c r="A359" s="4">
        <v>43437.163124999999</v>
      </c>
      <c r="B359" s="5" t="str">
        <f>HYPERLINK("https://twitter.com/trkbakermetro","@trkbakermetro")</f>
        <v>@trkbakermetro</v>
      </c>
      <c r="C359" s="6" t="s">
        <v>67</v>
      </c>
      <c r="D359" s="7" t="s">
        <v>1349</v>
      </c>
      <c r="E359" s="8" t="str">
        <f>HYPERLINK("https://twitter.com/trkbakermetro/status/1069560605172883456","1069560605172883456")</f>
        <v>1069560605172883456</v>
      </c>
      <c r="F359" s="9"/>
      <c r="G359" s="5" t="s">
        <v>1350</v>
      </c>
      <c r="H359" s="9"/>
      <c r="I359" s="10">
        <v>0</v>
      </c>
      <c r="J359" s="10">
        <v>1</v>
      </c>
      <c r="K359" s="5" t="str">
        <f t="shared" si="100"/>
        <v>Twitter for iPhone</v>
      </c>
      <c r="L359" s="10">
        <v>116</v>
      </c>
      <c r="M359" s="10">
        <v>327</v>
      </c>
      <c r="N359" s="10">
        <v>2</v>
      </c>
      <c r="O359" s="9"/>
      <c r="P359" s="4">
        <v>40176.091874999998</v>
      </c>
      <c r="Q359" s="6" t="s">
        <v>70</v>
      </c>
      <c r="R359" s="7" t="s">
        <v>71</v>
      </c>
      <c r="S359" s="5" t="s">
        <v>72</v>
      </c>
      <c r="T359" s="9"/>
      <c r="U359" s="8" t="str">
        <f>HYPERLINK("https://pbs.twimg.com/profile_images/1057253377589923840/1wfXYilH.jpg","View")</f>
        <v>View</v>
      </c>
    </row>
    <row r="360" spans="1:21" ht="123.75">
      <c r="A360" s="4">
        <v>43437.137858796297</v>
      </c>
      <c r="B360" s="5" t="str">
        <f>HYPERLINK("https://twitter.com/inmyfate","@inmyfate")</f>
        <v>@inmyfate</v>
      </c>
      <c r="C360" s="6" t="s">
        <v>863</v>
      </c>
      <c r="D360" s="7" t="s">
        <v>1351</v>
      </c>
      <c r="E360" s="8" t="str">
        <f>HYPERLINK("https://twitter.com/inmyfate/status/1069551448646537216","1069551448646537216")</f>
        <v>1069551448646537216</v>
      </c>
      <c r="F360" s="9"/>
      <c r="G360" s="5" t="s">
        <v>1352</v>
      </c>
      <c r="H360" s="9"/>
      <c r="I360" s="10">
        <v>78</v>
      </c>
      <c r="J360" s="10">
        <v>28</v>
      </c>
      <c r="K360" s="5" t="str">
        <f t="shared" si="100"/>
        <v>Twitter for iPhone</v>
      </c>
      <c r="L360" s="10">
        <v>0</v>
      </c>
      <c r="M360" s="10">
        <v>355</v>
      </c>
      <c r="N360" s="10">
        <v>0</v>
      </c>
      <c r="O360" s="9"/>
      <c r="P360" s="4">
        <v>42096.276990740742</v>
      </c>
      <c r="Q360" s="6" t="s">
        <v>59</v>
      </c>
      <c r="R360" s="7" t="s">
        <v>1353</v>
      </c>
      <c r="S360" s="9"/>
      <c r="T360" s="9"/>
      <c r="U360" s="8" t="str">
        <f>HYPERLINK("https://pbs.twimg.com/profile_images/1003138723700068352/s7gNEwI9.jpg","View")</f>
        <v>View</v>
      </c>
    </row>
    <row r="361" spans="1:21" ht="191.25">
      <c r="A361" s="4">
        <v>43437.137048611112</v>
      </c>
      <c r="B361" s="5" t="str">
        <f>HYPERLINK("https://twitter.com/MajorGroup","@MajorGroup")</f>
        <v>@MajorGroup</v>
      </c>
      <c r="C361" s="6" t="s">
        <v>105</v>
      </c>
      <c r="D361" s="7" t="s">
        <v>1354</v>
      </c>
      <c r="E361" s="8" t="str">
        <f>HYPERLINK("https://twitter.com/MajorGroup/status/1069551154722308097","1069551154722308097")</f>
        <v>1069551154722308097</v>
      </c>
      <c r="F361" s="9"/>
      <c r="G361" s="5" t="s">
        <v>1355</v>
      </c>
      <c r="H361" s="9"/>
      <c r="I361" s="10">
        <v>26</v>
      </c>
      <c r="J361" s="10">
        <v>19</v>
      </c>
      <c r="K361" s="5" t="str">
        <f t="shared" si="100"/>
        <v>Twitter for iPhone</v>
      </c>
      <c r="L361" s="10">
        <v>2511943</v>
      </c>
      <c r="M361" s="10">
        <v>140</v>
      </c>
      <c r="N361" s="10">
        <v>1192</v>
      </c>
      <c r="O361" s="10" t="s">
        <v>108</v>
      </c>
      <c r="P361" s="4">
        <v>40056.299363425926</v>
      </c>
      <c r="Q361" s="6" t="s">
        <v>59</v>
      </c>
      <c r="R361" s="7" t="s">
        <v>109</v>
      </c>
      <c r="S361" s="5" t="s">
        <v>110</v>
      </c>
      <c r="T361" s="9"/>
      <c r="U361" s="8" t="str">
        <f>HYPERLINK("https://pbs.twimg.com/profile_images/924602952903401475/lMDAdq86.jpg","View")</f>
        <v>View</v>
      </c>
    </row>
    <row r="362" spans="1:21" ht="123.75">
      <c r="A362" s="4">
        <v>43437.126319444447</v>
      </c>
      <c r="B362" s="5" t="str">
        <f>HYPERLINK("https://twitter.com/jpb_foto","@jpb_foto")</f>
        <v>@jpb_foto</v>
      </c>
      <c r="C362" s="6" t="s">
        <v>869</v>
      </c>
      <c r="D362" s="7" t="s">
        <v>1356</v>
      </c>
      <c r="E362" s="8" t="str">
        <f>HYPERLINK("https://twitter.com/jpb_foto/status/1069547266015404033","1069547266015404033")</f>
        <v>1069547266015404033</v>
      </c>
      <c r="F362" s="5" t="s">
        <v>1357</v>
      </c>
      <c r="G362" s="5" t="s">
        <v>1358</v>
      </c>
      <c r="H362" s="9"/>
      <c r="I362" s="10">
        <v>0</v>
      </c>
      <c r="J362" s="10">
        <v>2</v>
      </c>
      <c r="K362" s="5" t="str">
        <f>HYPERLINK("https://buffer.com","Buffer")</f>
        <v>Buffer</v>
      </c>
      <c r="L362" s="10">
        <v>763</v>
      </c>
      <c r="M362" s="10">
        <v>980</v>
      </c>
      <c r="N362" s="10">
        <v>156</v>
      </c>
      <c r="O362" s="9"/>
      <c r="P362" s="4">
        <v>40584.934224537035</v>
      </c>
      <c r="Q362" s="6" t="s">
        <v>873</v>
      </c>
      <c r="R362" s="7" t="s">
        <v>874</v>
      </c>
      <c r="S362" s="5" t="s">
        <v>875</v>
      </c>
      <c r="T362" s="9"/>
      <c r="U362" s="8" t="str">
        <f>HYPERLINK("https://pbs.twimg.com/profile_images/980954897985105921/csFvn1VL.jpg","View")</f>
        <v>View</v>
      </c>
    </row>
    <row r="363" spans="1:21" ht="191.25">
      <c r="A363" s="4">
        <v>43437.08625</v>
      </c>
      <c r="B363" s="5" t="str">
        <f>HYPERLINK("https://twitter.com/kenwaays","@kenwaays")</f>
        <v>@kenwaays</v>
      </c>
      <c r="C363" s="6" t="s">
        <v>1227</v>
      </c>
      <c r="D363" s="7" t="s">
        <v>1359</v>
      </c>
      <c r="E363" s="8" t="str">
        <f>HYPERLINK("https://twitter.com/kenwaays/status/1069532746903511040","1069532746903511040")</f>
        <v>1069532746903511040</v>
      </c>
      <c r="F363" s="9"/>
      <c r="G363" s="5" t="s">
        <v>1360</v>
      </c>
      <c r="H363" s="9"/>
      <c r="I363" s="10">
        <v>3</v>
      </c>
      <c r="J363" s="10">
        <v>0</v>
      </c>
      <c r="K363" s="5" t="str">
        <f>HYPERLINK("http://twitter.com/download/iphone","Twitter for iPhone")</f>
        <v>Twitter for iPhone</v>
      </c>
      <c r="L363" s="10">
        <v>601</v>
      </c>
      <c r="M363" s="10">
        <v>2438</v>
      </c>
      <c r="N363" s="10">
        <v>29</v>
      </c>
      <c r="O363" s="9"/>
      <c r="P363" s="4">
        <v>41475.17796296296</v>
      </c>
      <c r="Q363" s="9"/>
      <c r="R363" s="7" t="s">
        <v>1230</v>
      </c>
      <c r="S363" s="9"/>
      <c r="T363" s="9"/>
      <c r="U363" s="8" t="str">
        <f>HYPERLINK("https://pbs.twimg.com/profile_images/836509973622317056/aTAlymSG.jpg","View")</f>
        <v>View</v>
      </c>
    </row>
    <row r="364" spans="1:21" ht="101.25">
      <c r="A364" s="4">
        <v>43437.079363425924</v>
      </c>
      <c r="B364" s="5" t="str">
        <f>HYPERLINK("https://twitter.com/TWKF4","@TWKF4")</f>
        <v>@TWKF4</v>
      </c>
      <c r="C364" s="6" t="s">
        <v>1361</v>
      </c>
      <c r="D364" s="7" t="s">
        <v>1362</v>
      </c>
      <c r="E364" s="8" t="str">
        <f>HYPERLINK("https://twitter.com/TWKF4/status/1069530251347210240","1069530251347210240")</f>
        <v>1069530251347210240</v>
      </c>
      <c r="F364" s="9"/>
      <c r="G364" s="5" t="s">
        <v>1363</v>
      </c>
      <c r="H364" s="9"/>
      <c r="I364" s="10">
        <v>47</v>
      </c>
      <c r="J364" s="10">
        <v>32</v>
      </c>
      <c r="K364" s="5" t="str">
        <f>HYPERLINK("http://twitter.com/download/android","Twitter for Android")</f>
        <v>Twitter for Android</v>
      </c>
      <c r="L364" s="10">
        <v>6</v>
      </c>
      <c r="M364" s="10">
        <v>36</v>
      </c>
      <c r="N364" s="10">
        <v>0</v>
      </c>
      <c r="O364" s="9"/>
      <c r="P364" s="4">
        <v>43387.195914351847</v>
      </c>
      <c r="Q364" s="6" t="s">
        <v>59</v>
      </c>
      <c r="R364" s="7" t="s">
        <v>1364</v>
      </c>
      <c r="S364" s="9"/>
      <c r="T364" s="9"/>
      <c r="U364" s="8" t="str">
        <f>HYPERLINK("https://pbs.twimg.com/profile_images/1068893067342561282/RNWMEHTS.jpg","View")</f>
        <v>View</v>
      </c>
    </row>
    <row r="365" spans="1:21" ht="225">
      <c r="A365" s="4">
        <v>43437.067662037036</v>
      </c>
      <c r="B365" s="5" t="str">
        <f>HYPERLINK("https://twitter.com/Marylene2489","@Marylene2489")</f>
        <v>@Marylene2489</v>
      </c>
      <c r="C365" s="6" t="s">
        <v>170</v>
      </c>
      <c r="D365" s="7" t="s">
        <v>1365</v>
      </c>
      <c r="E365" s="8" t="str">
        <f>HYPERLINK("https://twitter.com/Marylene2489/status/1069526011996340226","1069526011996340226")</f>
        <v>1069526011996340226</v>
      </c>
      <c r="F365" s="9"/>
      <c r="G365" s="5" t="s">
        <v>1366</v>
      </c>
      <c r="H365" s="9"/>
      <c r="I365" s="10">
        <v>17</v>
      </c>
      <c r="J365" s="10">
        <v>16</v>
      </c>
      <c r="K365" s="5" t="str">
        <f>HYPERLINK("http://twitter.com","Twitter Web Client")</f>
        <v>Twitter Web Client</v>
      </c>
      <c r="L365" s="10">
        <v>210</v>
      </c>
      <c r="M365" s="10">
        <v>69</v>
      </c>
      <c r="N365" s="10">
        <v>8</v>
      </c>
      <c r="O365" s="9"/>
      <c r="P365" s="4">
        <v>40749.25571759259</v>
      </c>
      <c r="Q365" s="6" t="s">
        <v>173</v>
      </c>
      <c r="R365" s="7" t="s">
        <v>174</v>
      </c>
      <c r="S365" s="9"/>
      <c r="T365" s="9"/>
      <c r="U365" s="8" t="str">
        <f>HYPERLINK("https://pbs.twimg.com/profile_images/925087093507813376/EO7d_Yor.jpg","View")</f>
        <v>View</v>
      </c>
    </row>
    <row r="366" spans="1:21" ht="180">
      <c r="A366" s="4">
        <v>43436.962187500001</v>
      </c>
      <c r="B366" s="5" t="str">
        <f>HYPERLINK("https://twitter.com/iconsiam","@iconsiam")</f>
        <v>@iconsiam</v>
      </c>
      <c r="C366" s="6" t="s">
        <v>792</v>
      </c>
      <c r="D366" s="7" t="s">
        <v>1367</v>
      </c>
      <c r="E366" s="8" t="str">
        <f>HYPERLINK("https://twitter.com/iconsiam/status/1069487787982737410","1069487787982737410")</f>
        <v>1069487787982737410</v>
      </c>
      <c r="F366" s="5" t="s">
        <v>1368</v>
      </c>
      <c r="G366" s="5" t="s">
        <v>1369</v>
      </c>
      <c r="H366" s="9"/>
      <c r="I366" s="10">
        <v>23</v>
      </c>
      <c r="J366" s="10">
        <v>13</v>
      </c>
      <c r="K366" s="5" t="str">
        <f>HYPERLINK("http://twitter.com/download/android","Twitter for Android")</f>
        <v>Twitter for Android</v>
      </c>
      <c r="L366" s="10">
        <v>10687</v>
      </c>
      <c r="M366" s="10">
        <v>4</v>
      </c>
      <c r="N366" s="10">
        <v>6</v>
      </c>
      <c r="O366" s="9"/>
      <c r="P366" s="4">
        <v>41597.142604166671</v>
      </c>
      <c r="Q366" s="9"/>
      <c r="R366" s="9"/>
      <c r="S366" s="9"/>
      <c r="T366" s="9"/>
      <c r="U366" s="8" t="str">
        <f>HYPERLINK("https://pbs.twimg.com/profile_images/1018773361365737473/JA61dOav.jpg","View")</f>
        <v>View</v>
      </c>
    </row>
    <row r="367" spans="1:21" ht="135">
      <c r="A367" s="4">
        <v>43436.961493055554</v>
      </c>
      <c r="B367" s="5" t="str">
        <f>HYPERLINK("https://twitter.com/makanhalalguide","@makanhalalguide")</f>
        <v>@makanhalalguide</v>
      </c>
      <c r="C367" s="6" t="s">
        <v>1370</v>
      </c>
      <c r="D367" s="7" t="s">
        <v>1371</v>
      </c>
      <c r="E367" s="8" t="str">
        <f>HYPERLINK("https://twitter.com/makanhalalguide/status/1069487538379776000","1069487538379776000")</f>
        <v>1069487538379776000</v>
      </c>
      <c r="F367" s="5" t="s">
        <v>1372</v>
      </c>
      <c r="G367" s="5" t="s">
        <v>1373</v>
      </c>
      <c r="H367" s="9"/>
      <c r="I367" s="10">
        <v>0</v>
      </c>
      <c r="J367" s="10">
        <v>0</v>
      </c>
      <c r="K367" s="5" t="str">
        <f>HYPERLINK("http://twitter.com","Twitter Web Client")</f>
        <v>Twitter Web Client</v>
      </c>
      <c r="L367" s="10">
        <v>48</v>
      </c>
      <c r="M367" s="10">
        <v>1</v>
      </c>
      <c r="N367" s="10">
        <v>0</v>
      </c>
      <c r="O367" s="9"/>
      <c r="P367" s="4">
        <v>43271.841446759259</v>
      </c>
      <c r="Q367" s="6" t="s">
        <v>98</v>
      </c>
      <c r="R367" s="7" t="s">
        <v>1374</v>
      </c>
      <c r="S367" s="5" t="s">
        <v>1375</v>
      </c>
      <c r="T367" s="9"/>
      <c r="U367" s="8" t="str">
        <f>HYPERLINK("https://pbs.twimg.com/profile_images/1009636327803875328/xPKHNVZE.jpg","View")</f>
        <v>View</v>
      </c>
    </row>
    <row r="368" spans="1:21" ht="135">
      <c r="A368" s="4">
        <v>43436.943807870368</v>
      </c>
      <c r="B368" s="5" t="str">
        <f t="shared" ref="B368:B370" si="101">HYPERLINK("https://twitter.com/TweetyNoko","@TweetyNoko")</f>
        <v>@TweetyNoko</v>
      </c>
      <c r="C368" s="6" t="s">
        <v>1159</v>
      </c>
      <c r="D368" s="7" t="s">
        <v>1376</v>
      </c>
      <c r="E368" s="8" t="str">
        <f>HYPERLINK("https://twitter.com/TweetyNoko/status/1069481126509477888","1069481126509477888")</f>
        <v>1069481126509477888</v>
      </c>
      <c r="F368" s="9"/>
      <c r="G368" s="5" t="s">
        <v>1377</v>
      </c>
      <c r="H368" s="9"/>
      <c r="I368" s="10">
        <v>10</v>
      </c>
      <c r="J368" s="10">
        <v>15</v>
      </c>
      <c r="K368" s="5" t="str">
        <f t="shared" ref="K368:K370" si="102">HYPERLINK("http://twitter.com/download/android","Twitter for Android")</f>
        <v>Twitter for Android</v>
      </c>
      <c r="L368" s="10">
        <v>80</v>
      </c>
      <c r="M368" s="10">
        <v>129</v>
      </c>
      <c r="N368" s="10">
        <v>0</v>
      </c>
      <c r="O368" s="9"/>
      <c r="P368" s="4">
        <v>42944.481539351851</v>
      </c>
      <c r="Q368" s="6" t="s">
        <v>1162</v>
      </c>
      <c r="R368" s="7" t="s">
        <v>1163</v>
      </c>
      <c r="S368" s="5" t="s">
        <v>1164</v>
      </c>
      <c r="T368" s="9"/>
      <c r="U368" s="8" t="str">
        <f t="shared" ref="U368:U370" si="103">HYPERLINK("https://pbs.twimg.com/profile_images/1069777978643513344/3Erzv3n0.jpg","View")</f>
        <v>View</v>
      </c>
    </row>
    <row r="369" spans="1:21" ht="168.75">
      <c r="A369" s="4">
        <v>43436.942071759258</v>
      </c>
      <c r="B369" s="5" t="str">
        <f t="shared" si="101"/>
        <v>@TweetyNoko</v>
      </c>
      <c r="C369" s="6" t="s">
        <v>1159</v>
      </c>
      <c r="D369" s="7" t="s">
        <v>1378</v>
      </c>
      <c r="E369" s="8" t="str">
        <f>HYPERLINK("https://twitter.com/TweetyNoko/status/1069480496617287681","1069480496617287681")</f>
        <v>1069480496617287681</v>
      </c>
      <c r="F369" s="9"/>
      <c r="G369" s="5" t="s">
        <v>1379</v>
      </c>
      <c r="H369" s="9"/>
      <c r="I369" s="10">
        <v>12</v>
      </c>
      <c r="J369" s="10">
        <v>17</v>
      </c>
      <c r="K369" s="5" t="str">
        <f t="shared" si="102"/>
        <v>Twitter for Android</v>
      </c>
      <c r="L369" s="10">
        <v>80</v>
      </c>
      <c r="M369" s="10">
        <v>129</v>
      </c>
      <c r="N369" s="10">
        <v>0</v>
      </c>
      <c r="O369" s="9"/>
      <c r="P369" s="4">
        <v>42944.481539351851</v>
      </c>
      <c r="Q369" s="6" t="s">
        <v>1162</v>
      </c>
      <c r="R369" s="7" t="s">
        <v>1163</v>
      </c>
      <c r="S369" s="5" t="s">
        <v>1164</v>
      </c>
      <c r="T369" s="9"/>
      <c r="U369" s="8" t="str">
        <f t="shared" si="103"/>
        <v>View</v>
      </c>
    </row>
    <row r="370" spans="1:21" ht="168.75">
      <c r="A370" s="4">
        <v>43436.937789351854</v>
      </c>
      <c r="B370" s="5" t="str">
        <f t="shared" si="101"/>
        <v>@TweetyNoko</v>
      </c>
      <c r="C370" s="6" t="s">
        <v>1159</v>
      </c>
      <c r="D370" s="7" t="s">
        <v>1380</v>
      </c>
      <c r="E370" s="8" t="str">
        <f>HYPERLINK("https://twitter.com/TweetyNoko/status/1069478945744052224","1069478945744052224")</f>
        <v>1069478945744052224</v>
      </c>
      <c r="F370" s="9"/>
      <c r="G370" s="5" t="s">
        <v>1381</v>
      </c>
      <c r="H370" s="9"/>
      <c r="I370" s="10">
        <v>11</v>
      </c>
      <c r="J370" s="10">
        <v>20</v>
      </c>
      <c r="K370" s="5" t="str">
        <f t="shared" si="102"/>
        <v>Twitter for Android</v>
      </c>
      <c r="L370" s="10">
        <v>80</v>
      </c>
      <c r="M370" s="10">
        <v>129</v>
      </c>
      <c r="N370" s="10">
        <v>0</v>
      </c>
      <c r="O370" s="9"/>
      <c r="P370" s="4">
        <v>42944.481539351851</v>
      </c>
      <c r="Q370" s="6" t="s">
        <v>1162</v>
      </c>
      <c r="R370" s="7" t="s">
        <v>1163</v>
      </c>
      <c r="S370" s="5" t="s">
        <v>1164</v>
      </c>
      <c r="T370" s="9"/>
      <c r="U370" s="8" t="str">
        <f t="shared" si="103"/>
        <v>View</v>
      </c>
    </row>
    <row r="371" spans="1:21" ht="45">
      <c r="A371" s="4">
        <v>43436.936655092592</v>
      </c>
      <c r="B371" s="5" t="str">
        <f>HYPERLINK("https://twitter.com/BILIARYSUKE","@BILIARYSUKE")</f>
        <v>@BILIARYSUKE</v>
      </c>
      <c r="C371" s="6" t="s">
        <v>1382</v>
      </c>
      <c r="D371" s="7" t="s">
        <v>1383</v>
      </c>
      <c r="E371" s="8" t="str">
        <f>HYPERLINK("https://twitter.com/BILIARYSUKE/status/1069478534790270977","1069478534790270977")</f>
        <v>1069478534790270977</v>
      </c>
      <c r="F371" s="9"/>
      <c r="G371" s="5" t="s">
        <v>1384</v>
      </c>
      <c r="H371" s="9"/>
      <c r="I371" s="10">
        <v>0</v>
      </c>
      <c r="J371" s="10">
        <v>0</v>
      </c>
      <c r="K371" s="5" t="str">
        <f>HYPERLINK("http://twitter.com/download/iphone","Twitter for iPhone")</f>
        <v>Twitter for iPhone</v>
      </c>
      <c r="L371" s="10">
        <v>16</v>
      </c>
      <c r="M371" s="10">
        <v>116</v>
      </c>
      <c r="N371" s="10">
        <v>0</v>
      </c>
      <c r="O371" s="9"/>
      <c r="P371" s="4">
        <v>42807.014236111107</v>
      </c>
      <c r="Q371" s="9"/>
      <c r="R371" s="7" t="s">
        <v>1385</v>
      </c>
      <c r="S371" s="9"/>
      <c r="T371" s="9"/>
      <c r="U371" s="8" t="str">
        <f>HYPERLINK("https://pbs.twimg.com/profile_images/1040189382555131904/F3zRTlUe.jpg","View")</f>
        <v>View</v>
      </c>
    </row>
    <row r="372" spans="1:21" ht="202.5">
      <c r="A372" s="4">
        <v>43436.936481481476</v>
      </c>
      <c r="B372" s="5" t="str">
        <f>HYPERLINK("https://twitter.com/loftbangkok","@loftbangkok")</f>
        <v>@loftbangkok</v>
      </c>
      <c r="C372" s="6" t="s">
        <v>1386</v>
      </c>
      <c r="D372" s="7" t="s">
        <v>1387</v>
      </c>
      <c r="E372" s="8" t="str">
        <f>HYPERLINK("https://twitter.com/loftbangkok/status/1069478471338942466","1069478471338942466")</f>
        <v>1069478471338942466</v>
      </c>
      <c r="F372" s="9"/>
      <c r="G372" s="5" t="s">
        <v>1388</v>
      </c>
      <c r="H372" s="9"/>
      <c r="I372" s="10">
        <v>2</v>
      </c>
      <c r="J372" s="10">
        <v>2</v>
      </c>
      <c r="K372" s="5" t="str">
        <f>HYPERLINK("http://twitter.com/#!/download/ipad","Twitter for iPad")</f>
        <v>Twitter for iPad</v>
      </c>
      <c r="L372" s="10">
        <v>2878</v>
      </c>
      <c r="M372" s="10">
        <v>4</v>
      </c>
      <c r="N372" s="10">
        <v>28</v>
      </c>
      <c r="O372" s="9"/>
      <c r="P372" s="4">
        <v>40092.070844907408</v>
      </c>
      <c r="Q372" s="6" t="s">
        <v>59</v>
      </c>
      <c r="R372" s="7" t="s">
        <v>1389</v>
      </c>
      <c r="S372" s="5" t="s">
        <v>1390</v>
      </c>
      <c r="T372" s="9"/>
      <c r="U372" s="8" t="str">
        <f>HYPERLINK("https://pbs.twimg.com/profile_images/955712256112672768/mNDVy1rz.jpg","View")</f>
        <v>View</v>
      </c>
    </row>
    <row r="373" spans="1:21" ht="168.75">
      <c r="A373" s="4">
        <v>43436.933078703703</v>
      </c>
      <c r="B373" s="5" t="str">
        <f>HYPERLINK("https://twitter.com/TweetyNoko","@TweetyNoko")</f>
        <v>@TweetyNoko</v>
      </c>
      <c r="C373" s="6" t="s">
        <v>1159</v>
      </c>
      <c r="D373" s="7" t="s">
        <v>1391</v>
      </c>
      <c r="E373" s="8" t="str">
        <f>HYPERLINK("https://twitter.com/TweetyNoko/status/1069477241204072453","1069477241204072453")</f>
        <v>1069477241204072453</v>
      </c>
      <c r="F373" s="9"/>
      <c r="G373" s="5" t="s">
        <v>1392</v>
      </c>
      <c r="H373" s="9"/>
      <c r="I373" s="10">
        <v>9</v>
      </c>
      <c r="J373" s="10">
        <v>18</v>
      </c>
      <c r="K373" s="5" t="str">
        <f t="shared" ref="K373:K374" si="104">HYPERLINK("http://twitter.com/download/android","Twitter for Android")</f>
        <v>Twitter for Android</v>
      </c>
      <c r="L373" s="10">
        <v>80</v>
      </c>
      <c r="M373" s="10">
        <v>129</v>
      </c>
      <c r="N373" s="10">
        <v>0</v>
      </c>
      <c r="O373" s="9"/>
      <c r="P373" s="4">
        <v>42944.481539351851</v>
      </c>
      <c r="Q373" s="6" t="s">
        <v>1162</v>
      </c>
      <c r="R373" s="7" t="s">
        <v>1163</v>
      </c>
      <c r="S373" s="5" t="s">
        <v>1164</v>
      </c>
      <c r="T373" s="9"/>
      <c r="U373" s="8" t="str">
        <f>HYPERLINK("https://pbs.twimg.com/profile_images/1069777978643513344/3Erzv3n0.jpg","View")</f>
        <v>View</v>
      </c>
    </row>
    <row r="374" spans="1:21" ht="45">
      <c r="A374" s="4">
        <v>43436.885613425926</v>
      </c>
      <c r="B374" s="5" t="str">
        <f>HYPERLINK("https://twitter.com/pophwang_","@pophwang_")</f>
        <v>@pophwang_</v>
      </c>
      <c r="C374" s="6" t="s">
        <v>1393</v>
      </c>
      <c r="D374" s="7" t="s">
        <v>1394</v>
      </c>
      <c r="E374" s="8" t="str">
        <f>HYPERLINK("https://twitter.com/pophwang_/status/1069460037960007680","1069460037960007680")</f>
        <v>1069460037960007680</v>
      </c>
      <c r="F374" s="9"/>
      <c r="G374" s="5" t="s">
        <v>1395</v>
      </c>
      <c r="H374" s="9"/>
      <c r="I374" s="10">
        <v>0</v>
      </c>
      <c r="J374" s="10">
        <v>0</v>
      </c>
      <c r="K374" s="5" t="str">
        <f t="shared" si="104"/>
        <v>Twitter for Android</v>
      </c>
      <c r="L374" s="10">
        <v>404</v>
      </c>
      <c r="M374" s="10">
        <v>396</v>
      </c>
      <c r="N374" s="10">
        <v>15</v>
      </c>
      <c r="O374" s="9"/>
      <c r="P374" s="4">
        <v>41941.020902777775</v>
      </c>
      <c r="Q374" s="6" t="s">
        <v>1396</v>
      </c>
      <c r="R374" s="7" t="s">
        <v>1397</v>
      </c>
      <c r="S374" s="9"/>
      <c r="T374" s="9"/>
      <c r="U374" s="8" t="str">
        <f>HYPERLINK("https://pbs.twimg.com/profile_images/1070650701057945600/w5mvJn7Q.jpg","View")</f>
        <v>View</v>
      </c>
    </row>
    <row r="375" spans="1:21" ht="213.75">
      <c r="A375" s="4">
        <v>43436.87501157407</v>
      </c>
      <c r="B375" s="5" t="str">
        <f>HYPERLINK("https://twitter.com/salehere1","@salehere1")</f>
        <v>@salehere1</v>
      </c>
      <c r="C375" s="6" t="s">
        <v>632</v>
      </c>
      <c r="D375" s="7" t="s">
        <v>1398</v>
      </c>
      <c r="E375" s="8" t="str">
        <f>HYPERLINK("https://twitter.com/salehere1/status/1069456198401998848","1069456198401998848")</f>
        <v>1069456198401998848</v>
      </c>
      <c r="F375" s="9"/>
      <c r="G375" s="5" t="s">
        <v>1399</v>
      </c>
      <c r="H375" s="9"/>
      <c r="I375" s="10">
        <v>10</v>
      </c>
      <c r="J375" s="10">
        <v>4</v>
      </c>
      <c r="K375" s="5" t="str">
        <f>HYPERLINK("https://buffer.com","Buffer")</f>
        <v>Buffer</v>
      </c>
      <c r="L375" s="10">
        <v>9837</v>
      </c>
      <c r="M375" s="10">
        <v>2</v>
      </c>
      <c r="N375" s="10">
        <v>1</v>
      </c>
      <c r="O375" s="9"/>
      <c r="P375" s="4">
        <v>42962.425057870365</v>
      </c>
      <c r="Q375" s="6" t="s">
        <v>98</v>
      </c>
      <c r="R375" s="7" t="s">
        <v>635</v>
      </c>
      <c r="S375" s="5" t="s">
        <v>636</v>
      </c>
      <c r="T375" s="9"/>
      <c r="U375" s="8" t="str">
        <f>HYPERLINK("https://pbs.twimg.com/profile_images/897506523034681345/qDHD6EBq.jpg","View")</f>
        <v>View</v>
      </c>
    </row>
    <row r="376" spans="1:21" ht="180">
      <c r="A376" s="4">
        <v>43436.873865740738</v>
      </c>
      <c r="B376" s="5" t="str">
        <f>HYPERLINK("https://twitter.com/iconsiam","@iconsiam")</f>
        <v>@iconsiam</v>
      </c>
      <c r="C376" s="6" t="s">
        <v>792</v>
      </c>
      <c r="D376" s="7" t="s">
        <v>1400</v>
      </c>
      <c r="E376" s="8" t="str">
        <f>HYPERLINK("https://twitter.com/iconsiam/status/1069455782612090880","1069455782612090880")</f>
        <v>1069455782612090880</v>
      </c>
      <c r="F376" s="9"/>
      <c r="G376" s="5" t="s">
        <v>1401</v>
      </c>
      <c r="H376" s="9"/>
      <c r="I376" s="10">
        <v>16</v>
      </c>
      <c r="J376" s="10">
        <v>15</v>
      </c>
      <c r="K376" s="5" t="str">
        <f>HYPERLINK("http://twitter.com","Twitter Web Client")</f>
        <v>Twitter Web Client</v>
      </c>
      <c r="L376" s="10">
        <v>10687</v>
      </c>
      <c r="M376" s="10">
        <v>4</v>
      </c>
      <c r="N376" s="10">
        <v>6</v>
      </c>
      <c r="O376" s="9"/>
      <c r="P376" s="4">
        <v>41597.142604166671</v>
      </c>
      <c r="Q376" s="9"/>
      <c r="R376" s="9"/>
      <c r="S376" s="9"/>
      <c r="T376" s="9"/>
      <c r="U376" s="8" t="str">
        <f>HYPERLINK("https://pbs.twimg.com/profile_images/1018773361365737473/JA61dOav.jpg","View")</f>
        <v>View</v>
      </c>
    </row>
    <row r="377" spans="1:21" ht="135">
      <c r="A377" s="4">
        <v>43436.854745370365</v>
      </c>
      <c r="B377" s="5" t="str">
        <f>HYPERLINK("https://twitter.com/kangsom_pantip","@kangsom_pantip")</f>
        <v>@kangsom_pantip</v>
      </c>
      <c r="C377" s="6" t="s">
        <v>736</v>
      </c>
      <c r="D377" s="7" t="s">
        <v>1402</v>
      </c>
      <c r="E377" s="8" t="str">
        <f>HYPERLINK("https://twitter.com/kangsom_pantip/status/1069448853865275393","1069448853865275393")</f>
        <v>1069448853865275393</v>
      </c>
      <c r="F377" s="5" t="s">
        <v>1403</v>
      </c>
      <c r="G377" s="9"/>
      <c r="H377" s="9"/>
      <c r="I377" s="10">
        <v>2</v>
      </c>
      <c r="J377" s="10">
        <v>4</v>
      </c>
      <c r="K377" s="5" t="str">
        <f>HYPERLINK("http://instagram.com","Instagram")</f>
        <v>Instagram</v>
      </c>
      <c r="L377" s="10">
        <v>7344</v>
      </c>
      <c r="M377" s="10">
        <v>86</v>
      </c>
      <c r="N377" s="10">
        <v>31</v>
      </c>
      <c r="O377" s="9"/>
      <c r="P377" s="4">
        <v>41032.008634259255</v>
      </c>
      <c r="Q377" s="9"/>
      <c r="R377" s="7" t="s">
        <v>738</v>
      </c>
      <c r="S377" s="5" t="s">
        <v>739</v>
      </c>
      <c r="T377" s="9"/>
      <c r="U377" s="8" t="str">
        <f>HYPERLINK("https://pbs.twimg.com/profile_images/924814695273394176/QGJX2_ms.jpg","View")</f>
        <v>View</v>
      </c>
    </row>
    <row r="378" spans="1:21" ht="202.5">
      <c r="A378" s="4">
        <v>43436.842511574076</v>
      </c>
      <c r="B378" s="5" t="str">
        <f>HYPERLINK("https://twitter.com/true4utv","@true4utv")</f>
        <v>@true4utv</v>
      </c>
      <c r="C378" s="6" t="s">
        <v>1404</v>
      </c>
      <c r="D378" s="7" t="s">
        <v>1405</v>
      </c>
      <c r="E378" s="8" t="str">
        <f>HYPERLINK("https://twitter.com/true4utv/status/1069444417440821248","1069444417440821248")</f>
        <v>1069444417440821248</v>
      </c>
      <c r="F378" s="9"/>
      <c r="G378" s="5" t="s">
        <v>1406</v>
      </c>
      <c r="H378" s="9"/>
      <c r="I378" s="10">
        <v>0</v>
      </c>
      <c r="J378" s="10">
        <v>2</v>
      </c>
      <c r="K378" s="5" t="str">
        <f>HYPERLINK("http://twitter.com","Twitter Web Client")</f>
        <v>Twitter Web Client</v>
      </c>
      <c r="L378" s="10">
        <v>31602</v>
      </c>
      <c r="M378" s="10">
        <v>103</v>
      </c>
      <c r="N378" s="10">
        <v>70</v>
      </c>
      <c r="O378" s="9"/>
      <c r="P378" s="4">
        <v>41715.1487962963</v>
      </c>
      <c r="Q378" s="9"/>
      <c r="R378" s="7" t="s">
        <v>1407</v>
      </c>
      <c r="S378" s="5" t="s">
        <v>1408</v>
      </c>
      <c r="T378" s="9"/>
      <c r="U378" s="8" t="str">
        <f>HYPERLINK("https://pbs.twimg.com/profile_images/924837671448350720/lFZclMTy.jpg","View")</f>
        <v>View</v>
      </c>
    </row>
    <row r="379" spans="1:21" ht="123.75">
      <c r="A379" s="4">
        <v>43436.827476851853</v>
      </c>
      <c r="B379" s="5" t="str">
        <f>HYPERLINK("https://twitter.com/thammasak3","@thammasak3")</f>
        <v>@thammasak3</v>
      </c>
      <c r="C379" s="6" t="s">
        <v>1252</v>
      </c>
      <c r="D379" s="7" t="s">
        <v>1409</v>
      </c>
      <c r="E379" s="8" t="str">
        <f>HYPERLINK("https://twitter.com/thammasak3/status/1069438970570801152","1069438970570801152")</f>
        <v>1069438970570801152</v>
      </c>
      <c r="F379" s="5" t="s">
        <v>1410</v>
      </c>
      <c r="G379" s="9"/>
      <c r="H379" s="5" t="str">
        <f>HYPERLINK("https://ctrlq.org/maps/address/#13.86583138,100.70483209","Map")</f>
        <v>Map</v>
      </c>
      <c r="I379" s="10">
        <v>0</v>
      </c>
      <c r="J379" s="10">
        <v>0</v>
      </c>
      <c r="K379" s="5" t="str">
        <f>HYPERLINK("http://instagram.com","Instagram")</f>
        <v>Instagram</v>
      </c>
      <c r="L379" s="10">
        <v>104</v>
      </c>
      <c r="M379" s="10">
        <v>197</v>
      </c>
      <c r="N379" s="10">
        <v>0</v>
      </c>
      <c r="O379" s="9"/>
      <c r="P379" s="4">
        <v>40485.209432870368</v>
      </c>
      <c r="Q379" s="6" t="s">
        <v>1255</v>
      </c>
      <c r="R379" s="9"/>
      <c r="S379" s="5" t="s">
        <v>1256</v>
      </c>
      <c r="T379" s="9"/>
      <c r="U379" s="8" t="str">
        <f>HYPERLINK("https://pbs.twimg.com/profile_images/968774718978273280/pB33DzBN.jpg","View")</f>
        <v>View</v>
      </c>
    </row>
    <row r="380" spans="1:21" ht="33.75">
      <c r="A380" s="4">
        <v>43436.820486111115</v>
      </c>
      <c r="B380" s="5" t="str">
        <f>HYPERLINK("https://twitter.com/JourneyofKoy","@JourneyofKoy")</f>
        <v>@JourneyofKoy</v>
      </c>
      <c r="C380" s="6" t="s">
        <v>471</v>
      </c>
      <c r="D380" s="7" t="s">
        <v>1411</v>
      </c>
      <c r="E380" s="8" t="str">
        <f>HYPERLINK("https://twitter.com/JourneyofKoy/status/1069436438586916871","1069436438586916871")</f>
        <v>1069436438586916871</v>
      </c>
      <c r="F380" s="9"/>
      <c r="G380" s="5" t="s">
        <v>1412</v>
      </c>
      <c r="H380" s="9"/>
      <c r="I380" s="10">
        <v>13</v>
      </c>
      <c r="J380" s="10">
        <v>36</v>
      </c>
      <c r="K380" s="5" t="str">
        <f>HYPERLINK("http://twitter.com/download/iphone","Twitter for iPhone")</f>
        <v>Twitter for iPhone</v>
      </c>
      <c r="L380" s="10">
        <v>11336</v>
      </c>
      <c r="M380" s="10">
        <v>12230</v>
      </c>
      <c r="N380" s="10">
        <v>151</v>
      </c>
      <c r="O380" s="9"/>
      <c r="P380" s="4">
        <v>42078.168912037036</v>
      </c>
      <c r="Q380" s="6" t="s">
        <v>59</v>
      </c>
      <c r="R380" s="7" t="s">
        <v>474</v>
      </c>
      <c r="S380" s="5" t="s">
        <v>475</v>
      </c>
      <c r="T380" s="9"/>
      <c r="U380" s="8" t="str">
        <f>HYPERLINK("https://pbs.twimg.com/profile_images/992298031272804353/7kTmJAGb.jpg","View")</f>
        <v>View</v>
      </c>
    </row>
    <row r="381" spans="1:21" ht="67.5">
      <c r="A381" s="4">
        <v>43436.798750000002</v>
      </c>
      <c r="B381" s="5" t="str">
        <f>HYPERLINK("https://twitter.com/ahou_ksk_freeze","@ahou_ksk_freeze")</f>
        <v>@ahou_ksk_freeze</v>
      </c>
      <c r="C381" s="6" t="s">
        <v>1413</v>
      </c>
      <c r="D381" s="7" t="s">
        <v>1414</v>
      </c>
      <c r="E381" s="8" t="str">
        <f>HYPERLINK("https://twitter.com/ahou_ksk_freeze/status/1069428562229260288","1069428562229260288")</f>
        <v>1069428562229260288</v>
      </c>
      <c r="F381" s="9"/>
      <c r="G381" s="9"/>
      <c r="H381" s="9"/>
      <c r="I381" s="10">
        <v>0</v>
      </c>
      <c r="J381" s="10">
        <v>2</v>
      </c>
      <c r="K381" s="5" t="str">
        <f>HYPERLINK("http://twitter.com/download/android","Twitter for Android")</f>
        <v>Twitter for Android</v>
      </c>
      <c r="L381" s="10">
        <v>77</v>
      </c>
      <c r="M381" s="10">
        <v>670</v>
      </c>
      <c r="N381" s="10">
        <v>0</v>
      </c>
      <c r="O381" s="9"/>
      <c r="P381" s="4">
        <v>43082.068194444444</v>
      </c>
      <c r="Q381" s="9"/>
      <c r="R381" s="9"/>
      <c r="S381" s="9"/>
      <c r="T381" s="9"/>
      <c r="U381" s="8" t="str">
        <f>HYPERLINK("https://pbs.twimg.com/profile_images/1051467025380298754/6yl0hC-4.jpg","View")</f>
        <v>View</v>
      </c>
    </row>
    <row r="382" spans="1:21" ht="123.75">
      <c r="A382" s="4">
        <v>43436.772118055553</v>
      </c>
      <c r="B382" s="5" t="str">
        <f>HYPERLINK("https://twitter.com/Fiditourbinh88","@Fiditourbinh88")</f>
        <v>@Fiditourbinh88</v>
      </c>
      <c r="C382" s="6" t="s">
        <v>1415</v>
      </c>
      <c r="D382" s="7" t="s">
        <v>1416</v>
      </c>
      <c r="E382" s="8" t="str">
        <f>HYPERLINK("https://twitter.com/Fiditourbinh88/status/1069418909252501505","1069418909252501505")</f>
        <v>1069418909252501505</v>
      </c>
      <c r="F382" s="5" t="s">
        <v>1417</v>
      </c>
      <c r="G382" s="5" t="s">
        <v>1418</v>
      </c>
      <c r="H382" s="9"/>
      <c r="I382" s="10">
        <v>0</v>
      </c>
      <c r="J382" s="10">
        <v>1</v>
      </c>
      <c r="K382" s="5" t="str">
        <f>HYPERLINK("http://twitter.com","Twitter Web Client")</f>
        <v>Twitter Web Client</v>
      </c>
      <c r="L382" s="10">
        <v>1747</v>
      </c>
      <c r="M382" s="10">
        <v>3984</v>
      </c>
      <c r="N382" s="10">
        <v>7</v>
      </c>
      <c r="O382" s="9"/>
      <c r="P382" s="4">
        <v>41907.01284722222</v>
      </c>
      <c r="Q382" s="6" t="s">
        <v>1419</v>
      </c>
      <c r="R382" s="7" t="s">
        <v>1420</v>
      </c>
      <c r="S382" s="5" t="s">
        <v>1421</v>
      </c>
      <c r="T382" s="9"/>
      <c r="U382" s="8" t="str">
        <f>HYPERLINK("https://pbs.twimg.com/profile_images/971594928600920064/i7cawkfA.jpg","View")</f>
        <v>View</v>
      </c>
    </row>
    <row r="383" spans="1:21" ht="135">
      <c r="A383" s="4">
        <v>43436.763252314813</v>
      </c>
      <c r="B383" s="5" t="str">
        <f>HYPERLINK("https://twitter.com/TweetyNoko","@TweetyNoko")</f>
        <v>@TweetyNoko</v>
      </c>
      <c r="C383" s="6" t="s">
        <v>1159</v>
      </c>
      <c r="D383" s="7" t="s">
        <v>1422</v>
      </c>
      <c r="E383" s="8" t="str">
        <f>HYPERLINK("https://twitter.com/TweetyNoko/status/1069415697371910144","1069415697371910144")</f>
        <v>1069415697371910144</v>
      </c>
      <c r="F383" s="9"/>
      <c r="G383" s="5" t="s">
        <v>1423</v>
      </c>
      <c r="H383" s="9"/>
      <c r="I383" s="10">
        <v>14</v>
      </c>
      <c r="J383" s="10">
        <v>18</v>
      </c>
      <c r="K383" s="5" t="str">
        <f>HYPERLINK("http://twitter.com/download/android","Twitter for Android")</f>
        <v>Twitter for Android</v>
      </c>
      <c r="L383" s="10">
        <v>80</v>
      </c>
      <c r="M383" s="10">
        <v>129</v>
      </c>
      <c r="N383" s="10">
        <v>0</v>
      </c>
      <c r="O383" s="9"/>
      <c r="P383" s="4">
        <v>42944.481539351851</v>
      </c>
      <c r="Q383" s="6" t="s">
        <v>1162</v>
      </c>
      <c r="R383" s="7" t="s">
        <v>1163</v>
      </c>
      <c r="S383" s="5" t="s">
        <v>1164</v>
      </c>
      <c r="T383" s="9"/>
      <c r="U383" s="8" t="str">
        <f>HYPERLINK("https://pbs.twimg.com/profile_images/1069777978643513344/3Erzv3n0.jpg","View")</f>
        <v>View</v>
      </c>
    </row>
    <row r="384" spans="1:21" ht="191.25">
      <c r="A384" s="4">
        <v>43436.762569444443</v>
      </c>
      <c r="B384" s="5" t="str">
        <f>HYPERLINK("https://twitter.com/Marylene2489","@Marylene2489")</f>
        <v>@Marylene2489</v>
      </c>
      <c r="C384" s="6" t="s">
        <v>170</v>
      </c>
      <c r="D384" s="7" t="s">
        <v>1424</v>
      </c>
      <c r="E384" s="8" t="str">
        <f>HYPERLINK("https://twitter.com/Marylene2489/status/1069415449811550208","1069415449811550208")</f>
        <v>1069415449811550208</v>
      </c>
      <c r="F384" s="5" t="s">
        <v>1425</v>
      </c>
      <c r="G384" s="9"/>
      <c r="H384" s="9"/>
      <c r="I384" s="10">
        <v>4</v>
      </c>
      <c r="J384" s="10">
        <v>4</v>
      </c>
      <c r="K384" s="5" t="str">
        <f>HYPERLINK("http://twitter.com","Twitter Web Client")</f>
        <v>Twitter Web Client</v>
      </c>
      <c r="L384" s="10">
        <v>210</v>
      </c>
      <c r="M384" s="10">
        <v>69</v>
      </c>
      <c r="N384" s="10">
        <v>8</v>
      </c>
      <c r="O384" s="9"/>
      <c r="P384" s="4">
        <v>40749.25571759259</v>
      </c>
      <c r="Q384" s="6" t="s">
        <v>173</v>
      </c>
      <c r="R384" s="7" t="s">
        <v>174</v>
      </c>
      <c r="S384" s="9"/>
      <c r="T384" s="9"/>
      <c r="U384" s="8" t="str">
        <f>HYPERLINK("https://pbs.twimg.com/profile_images/925087093507813376/EO7d_Yor.jpg","View")</f>
        <v>View</v>
      </c>
    </row>
    <row r="385" spans="1:21" ht="236.25">
      <c r="A385" s="4">
        <v>43436.750300925924</v>
      </c>
      <c r="B385" s="5" t="str">
        <f>HYPERLINK("https://twitter.com/LERKAHerb","@LERKAHerb")</f>
        <v>@LERKAHerb</v>
      </c>
      <c r="C385" s="6" t="s">
        <v>1426</v>
      </c>
      <c r="D385" s="7" t="s">
        <v>1427</v>
      </c>
      <c r="E385" s="8" t="str">
        <f>HYPERLINK("https://twitter.com/LERKAHerb/status/1069411002737930241","1069411002737930241")</f>
        <v>1069411002737930241</v>
      </c>
      <c r="F385" s="9"/>
      <c r="G385" s="5" t="s">
        <v>1428</v>
      </c>
      <c r="H385" s="9"/>
      <c r="I385" s="10">
        <v>1</v>
      </c>
      <c r="J385" s="10">
        <v>0</v>
      </c>
      <c r="K385" s="5" t="str">
        <f>HYPERLINK("https://www.hootsuite.com","Hootsuite Inc.")</f>
        <v>Hootsuite Inc.</v>
      </c>
      <c r="L385" s="10">
        <v>2</v>
      </c>
      <c r="M385" s="10">
        <v>0</v>
      </c>
      <c r="N385" s="10">
        <v>0</v>
      </c>
      <c r="O385" s="9"/>
      <c r="P385" s="4">
        <v>43427.407349537039</v>
      </c>
      <c r="Q385" s="9"/>
      <c r="R385" s="9"/>
      <c r="S385" s="9"/>
      <c r="T385" s="9"/>
      <c r="U385" s="8" t="str">
        <f>HYPERLINK("https://pbs.twimg.com/profile_images/1066036149892788224/zyD7K-9i.jpg","View")</f>
        <v>View</v>
      </c>
    </row>
    <row r="386" spans="1:21" ht="33.75">
      <c r="A386" s="4">
        <v>43436.746805555551</v>
      </c>
      <c r="B386" s="5" t="str">
        <f>HYPERLINK("https://twitter.com/Vicky_bk","@Vicky_bk")</f>
        <v>@Vicky_bk</v>
      </c>
      <c r="C386" s="6" t="s">
        <v>1429</v>
      </c>
      <c r="D386" s="7" t="s">
        <v>1430</v>
      </c>
      <c r="E386" s="8" t="str">
        <f>HYPERLINK("https://twitter.com/Vicky_bk/status/1069409736158638080","1069409736158638080")</f>
        <v>1069409736158638080</v>
      </c>
      <c r="F386" s="9"/>
      <c r="G386" s="5" t="s">
        <v>1431</v>
      </c>
      <c r="H386" s="9"/>
      <c r="I386" s="10">
        <v>0</v>
      </c>
      <c r="J386" s="10">
        <v>1</v>
      </c>
      <c r="K386" s="5" t="str">
        <f t="shared" ref="K386:K387" si="105">HYPERLINK("http://twitter.com/download/android","Twitter for Android")</f>
        <v>Twitter for Android</v>
      </c>
      <c r="L386" s="10">
        <v>389</v>
      </c>
      <c r="M386" s="10">
        <v>355</v>
      </c>
      <c r="N386" s="10">
        <v>1</v>
      </c>
      <c r="O386" s="9"/>
      <c r="P386" s="4">
        <v>40305.697384259256</v>
      </c>
      <c r="Q386" s="6" t="s">
        <v>1432</v>
      </c>
      <c r="R386" s="7" t="s">
        <v>1433</v>
      </c>
      <c r="S386" s="5" t="s">
        <v>1434</v>
      </c>
      <c r="T386" s="9"/>
      <c r="U386" s="8" t="str">
        <f>HYPERLINK("https://pbs.twimg.com/profile_images/1056574969025486848/HEWS1-cr.jpg","View")</f>
        <v>View</v>
      </c>
    </row>
    <row r="387" spans="1:21" ht="213.75">
      <c r="A387" s="4">
        <v>43436.74454861111</v>
      </c>
      <c r="B387" s="5" t="str">
        <f>HYPERLINK("https://twitter.com/FlowerZoo","@FlowerZoo")</f>
        <v>@FlowerZoo</v>
      </c>
      <c r="C387" s="6" t="s">
        <v>264</v>
      </c>
      <c r="D387" s="7" t="s">
        <v>1435</v>
      </c>
      <c r="E387" s="8" t="str">
        <f>HYPERLINK("https://twitter.com/FlowerZoo/status/1069408920601485312","1069408920601485312")</f>
        <v>1069408920601485312</v>
      </c>
      <c r="F387" s="9"/>
      <c r="G387" s="5" t="s">
        <v>1436</v>
      </c>
      <c r="H387" s="9"/>
      <c r="I387" s="10">
        <v>0</v>
      </c>
      <c r="J387" s="10">
        <v>0</v>
      </c>
      <c r="K387" s="5" t="str">
        <f t="shared" si="105"/>
        <v>Twitter for Android</v>
      </c>
      <c r="L387" s="10">
        <v>62</v>
      </c>
      <c r="M387" s="10">
        <v>41</v>
      </c>
      <c r="N387" s="10">
        <v>0</v>
      </c>
      <c r="O387" s="9"/>
      <c r="P387" s="4">
        <v>40422.464803240742</v>
      </c>
      <c r="Q387" s="6" t="s">
        <v>267</v>
      </c>
      <c r="R387" s="7" t="s">
        <v>268</v>
      </c>
      <c r="S387" s="5" t="s">
        <v>269</v>
      </c>
      <c r="T387" s="9"/>
      <c r="U387" s="8" t="str">
        <f>HYPERLINK("https://pbs.twimg.com/profile_images/1036527543313031168/v3-xcvd8.jpg","View")</f>
        <v>View</v>
      </c>
    </row>
    <row r="388" spans="1:21" ht="123.75">
      <c r="A388" s="4">
        <v>43436.373900462961</v>
      </c>
      <c r="B388" s="5" t="str">
        <f>HYPERLINK("https://twitter.com/thammasak3","@thammasak3")</f>
        <v>@thammasak3</v>
      </c>
      <c r="C388" s="6" t="s">
        <v>1252</v>
      </c>
      <c r="D388" s="7" t="s">
        <v>1437</v>
      </c>
      <c r="E388" s="8" t="str">
        <f>HYPERLINK("https://twitter.com/thammasak3/status/1069274599018266624","1069274599018266624")</f>
        <v>1069274599018266624</v>
      </c>
      <c r="F388" s="5" t="s">
        <v>1438</v>
      </c>
      <c r="G388" s="9"/>
      <c r="H388" s="5" t="str">
        <f>HYPERLINK("https://ctrlq.org/maps/address/#13.52005811,99.96031102","Map")</f>
        <v>Map</v>
      </c>
      <c r="I388" s="10">
        <v>0</v>
      </c>
      <c r="J388" s="10">
        <v>0</v>
      </c>
      <c r="K388" s="5" t="str">
        <f t="shared" ref="K388:K389" si="106">HYPERLINK("http://instagram.com","Instagram")</f>
        <v>Instagram</v>
      </c>
      <c r="L388" s="10">
        <v>104</v>
      </c>
      <c r="M388" s="10">
        <v>197</v>
      </c>
      <c r="N388" s="10">
        <v>0</v>
      </c>
      <c r="O388" s="9"/>
      <c r="P388" s="4">
        <v>40485.209432870368</v>
      </c>
      <c r="Q388" s="6" t="s">
        <v>1255</v>
      </c>
      <c r="R388" s="9"/>
      <c r="S388" s="5" t="s">
        <v>1256</v>
      </c>
      <c r="T388" s="9"/>
      <c r="U388" s="8" t="str">
        <f>HYPERLINK("https://pbs.twimg.com/profile_images/968774718978273280/pB33DzBN.jpg","View")</f>
        <v>View</v>
      </c>
    </row>
    <row r="389" spans="1:21" ht="67.5">
      <c r="A389" s="4">
        <v>43436.353784722218</v>
      </c>
      <c r="B389" s="5" t="str">
        <f>HYPERLINK("https://twitter.com/kawee048","@kawee048")</f>
        <v>@kawee048</v>
      </c>
      <c r="C389" s="6" t="s">
        <v>761</v>
      </c>
      <c r="D389" s="7" t="s">
        <v>1439</v>
      </c>
      <c r="E389" s="8" t="str">
        <f>HYPERLINK("https://twitter.com/kawee048/status/1069267309087342595","1069267309087342595")</f>
        <v>1069267309087342595</v>
      </c>
      <c r="F389" s="5" t="s">
        <v>1440</v>
      </c>
      <c r="G389" s="9"/>
      <c r="H389" s="5" t="str">
        <f>HYPERLINK("https://ctrlq.org/maps/address/#13.7276234,100.508884","Map")</f>
        <v>Map</v>
      </c>
      <c r="I389" s="10">
        <v>0</v>
      </c>
      <c r="J389" s="10">
        <v>0</v>
      </c>
      <c r="K389" s="5" t="str">
        <f t="shared" si="106"/>
        <v>Instagram</v>
      </c>
      <c r="L389" s="10">
        <v>67</v>
      </c>
      <c r="M389" s="10">
        <v>317</v>
      </c>
      <c r="N389" s="10">
        <v>6</v>
      </c>
      <c r="O389" s="9"/>
      <c r="P389" s="4">
        <v>40297.98814814815</v>
      </c>
      <c r="Q389" s="6" t="s">
        <v>764</v>
      </c>
      <c r="R389" s="7" t="s">
        <v>765</v>
      </c>
      <c r="S389" s="9"/>
      <c r="T389" s="9"/>
      <c r="U389" s="8" t="str">
        <f>HYPERLINK("https://pbs.twimg.com/profile_images/884986326130536448/ElOMGjeo.jpg","View")</f>
        <v>View</v>
      </c>
    </row>
    <row r="390" spans="1:21" ht="90">
      <c r="A390" s="4">
        <v>43436.346400462964</v>
      </c>
      <c r="B390" s="5" t="str">
        <f>HYPERLINK("https://twitter.com/ammeeperiwinkle","@ammeeperiwinkle")</f>
        <v>@ammeeperiwinkle</v>
      </c>
      <c r="C390" s="6" t="s">
        <v>1441</v>
      </c>
      <c r="D390" s="7" t="s">
        <v>1442</v>
      </c>
      <c r="E390" s="8" t="str">
        <f>HYPERLINK("https://twitter.com/ammeeperiwinkle/status/1069264633041641472","1069264633041641472")</f>
        <v>1069264633041641472</v>
      </c>
      <c r="F390" s="9"/>
      <c r="G390" s="5" t="s">
        <v>1443</v>
      </c>
      <c r="H390" s="9"/>
      <c r="I390" s="10">
        <v>7</v>
      </c>
      <c r="J390" s="10">
        <v>3</v>
      </c>
      <c r="K390" s="5" t="str">
        <f>HYPERLINK("http://twitter.com/download/android","Twitter for Android")</f>
        <v>Twitter for Android</v>
      </c>
      <c r="L390" s="10">
        <v>38</v>
      </c>
      <c r="M390" s="10">
        <v>52</v>
      </c>
      <c r="N390" s="10">
        <v>0</v>
      </c>
      <c r="O390" s="9"/>
      <c r="P390" s="4">
        <v>41026.856770833336</v>
      </c>
      <c r="Q390" s="9"/>
      <c r="R390" s="7" t="s">
        <v>1444</v>
      </c>
      <c r="S390" s="9"/>
      <c r="T390" s="9"/>
      <c r="U390" s="8" t="str">
        <f>HYPERLINK("https://pbs.twimg.com/profile_images/964178178137665536/CBYc5ltl.jpg","View")</f>
        <v>View</v>
      </c>
    </row>
    <row r="391" spans="1:21" ht="157.5">
      <c r="A391" s="4">
        <v>43436.341620370367</v>
      </c>
      <c r="B391" s="5" t="str">
        <f>HYPERLINK("https://twitter.com/golffreedoms","@golffreedoms")</f>
        <v>@golffreedoms</v>
      </c>
      <c r="C391" s="6" t="s">
        <v>1445</v>
      </c>
      <c r="D391" s="7" t="s">
        <v>1446</v>
      </c>
      <c r="E391" s="8" t="str">
        <f>HYPERLINK("https://twitter.com/golffreedoms/status/1069262900336816128","1069262900336816128")</f>
        <v>1069262900336816128</v>
      </c>
      <c r="F391" s="5" t="s">
        <v>1447</v>
      </c>
      <c r="G391" s="9"/>
      <c r="H391" s="9"/>
      <c r="I391" s="10">
        <v>0</v>
      </c>
      <c r="J391" s="10">
        <v>0</v>
      </c>
      <c r="K391" s="5" t="str">
        <f>HYPERLINK("http://twitter.com/download/iphone","Twitter for iPhone")</f>
        <v>Twitter for iPhone</v>
      </c>
      <c r="L391" s="10">
        <v>65</v>
      </c>
      <c r="M391" s="10">
        <v>114</v>
      </c>
      <c r="N391" s="10">
        <v>0</v>
      </c>
      <c r="O391" s="9"/>
      <c r="P391" s="4">
        <v>42446.9846412037</v>
      </c>
      <c r="Q391" s="9"/>
      <c r="R391" s="9"/>
      <c r="S391" s="9"/>
      <c r="T391" s="9"/>
      <c r="U391" s="8" t="str">
        <f>HYPERLINK("https://pbs.twimg.com/profile_images/1046604649661227009/DXVvUlA_.jpg","View")</f>
        <v>View</v>
      </c>
    </row>
    <row r="392" spans="1:21" ht="123.75">
      <c r="A392" s="4">
        <v>43436.340601851851</v>
      </c>
      <c r="B392" s="5" t="str">
        <f>HYPERLINK("https://twitter.com/ammeeperiwinkle","@ammeeperiwinkle")</f>
        <v>@ammeeperiwinkle</v>
      </c>
      <c r="C392" s="6" t="s">
        <v>1441</v>
      </c>
      <c r="D392" s="7" t="s">
        <v>1448</v>
      </c>
      <c r="E392" s="8" t="str">
        <f>HYPERLINK("https://twitter.com/ammeeperiwinkle/status/1069262534664871936","1069262534664871936")</f>
        <v>1069262534664871936</v>
      </c>
      <c r="F392" s="9"/>
      <c r="G392" s="5" t="s">
        <v>1449</v>
      </c>
      <c r="H392" s="9"/>
      <c r="I392" s="10">
        <v>6</v>
      </c>
      <c r="J392" s="10">
        <v>4</v>
      </c>
      <c r="K392" s="5" t="str">
        <f>HYPERLINK("http://twitter.com/download/android","Twitter for Android")</f>
        <v>Twitter for Android</v>
      </c>
      <c r="L392" s="10">
        <v>38</v>
      </c>
      <c r="M392" s="10">
        <v>52</v>
      </c>
      <c r="N392" s="10">
        <v>0</v>
      </c>
      <c r="O392" s="9"/>
      <c r="P392" s="4">
        <v>41026.856770833336</v>
      </c>
      <c r="Q392" s="9"/>
      <c r="R392" s="7" t="s">
        <v>1444</v>
      </c>
      <c r="S392" s="9"/>
      <c r="T392" s="9"/>
      <c r="U392" s="8" t="str">
        <f>HYPERLINK("https://pbs.twimg.com/profile_images/964178178137665536/CBYc5ltl.jpg","View")</f>
        <v>View</v>
      </c>
    </row>
    <row r="393" spans="1:21" ht="45">
      <c r="A393" s="4">
        <v>43436.302708333329</v>
      </c>
      <c r="B393" s="5" t="str">
        <f>HYPERLINK("https://twitter.com/PABOEUNMOOK","@PABOEUNMOOK")</f>
        <v>@PABOEUNMOOK</v>
      </c>
      <c r="C393" s="6" t="s">
        <v>1450</v>
      </c>
      <c r="D393" s="7" t="s">
        <v>1451</v>
      </c>
      <c r="E393" s="8" t="str">
        <f>HYPERLINK("https://twitter.com/PABOEUNMOOK/status/1069248801003646977","1069248801003646977")</f>
        <v>1069248801003646977</v>
      </c>
      <c r="F393" s="9"/>
      <c r="G393" s="9"/>
      <c r="H393" s="9"/>
      <c r="I393" s="10">
        <v>12</v>
      </c>
      <c r="J393" s="10">
        <v>0</v>
      </c>
      <c r="K393" s="5" t="str">
        <f>HYPERLINK("http://twitter.com/download/iphone","Twitter for iPhone")</f>
        <v>Twitter for iPhone</v>
      </c>
      <c r="L393" s="10">
        <v>4944</v>
      </c>
      <c r="M393" s="10">
        <v>257</v>
      </c>
      <c r="N393" s="10">
        <v>12</v>
      </c>
      <c r="O393" s="9"/>
      <c r="P393" s="4">
        <v>40614.304166666669</v>
      </c>
      <c r="Q393" s="6" t="s">
        <v>1452</v>
      </c>
      <c r="R393" s="7" t="s">
        <v>1453</v>
      </c>
      <c r="S393" s="5" t="s">
        <v>1454</v>
      </c>
      <c r="T393" s="9"/>
      <c r="U393" s="8" t="str">
        <f>HYPERLINK("https://pbs.twimg.com/profile_images/1070256405259595777/Xk8omabJ.jpg","View")</f>
        <v>View</v>
      </c>
    </row>
    <row r="394" spans="1:21" ht="180">
      <c r="A394" s="4">
        <v>43436.282060185185</v>
      </c>
      <c r="B394" s="5" t="str">
        <f>HYPERLINK("https://twitter.com/TheFaceThailand","@TheFaceThailand")</f>
        <v>@TheFaceThailand</v>
      </c>
      <c r="C394" s="6" t="s">
        <v>1455</v>
      </c>
      <c r="D394" s="7" t="s">
        <v>1456</v>
      </c>
      <c r="E394" s="8" t="str">
        <f>HYPERLINK("https://twitter.com/TheFaceThailand/status/1069241317455089664","1069241317455089664")</f>
        <v>1069241317455089664</v>
      </c>
      <c r="F394" s="9"/>
      <c r="G394" s="5" t="s">
        <v>1457</v>
      </c>
      <c r="H394" s="9"/>
      <c r="I394" s="10">
        <v>111</v>
      </c>
      <c r="J394" s="10">
        <v>63</v>
      </c>
      <c r="K394" s="5" t="str">
        <f>HYPERLINK("http://twitter.com","Twitter Web Client")</f>
        <v>Twitter Web Client</v>
      </c>
      <c r="L394" s="10">
        <v>405193</v>
      </c>
      <c r="M394" s="10">
        <v>30</v>
      </c>
      <c r="N394" s="10">
        <v>43</v>
      </c>
      <c r="O394" s="10" t="s">
        <v>108</v>
      </c>
      <c r="P394" s="4">
        <v>41911.02002314815</v>
      </c>
      <c r="Q394" s="9"/>
      <c r="R394" s="7" t="s">
        <v>1458</v>
      </c>
      <c r="S394" s="5" t="s">
        <v>1459</v>
      </c>
      <c r="T394" s="9"/>
      <c r="U394" s="8" t="str">
        <f>HYPERLINK("https://pbs.twimg.com/profile_images/1011544357080461312/UMcOz7yB.jpg","View")</f>
        <v>View</v>
      </c>
    </row>
    <row r="395" spans="1:21" ht="90">
      <c r="A395" s="4">
        <v>43436.27506944444</v>
      </c>
      <c r="B395" s="5" t="str">
        <f>HYPERLINK("https://twitter.com/armorpy","@armorpy")</f>
        <v>@armorpy</v>
      </c>
      <c r="C395" s="6" t="s">
        <v>1031</v>
      </c>
      <c r="D395" s="7" t="s">
        <v>1460</v>
      </c>
      <c r="E395" s="8" t="str">
        <f>HYPERLINK("https://twitter.com/armorpy/status/1069238784871489536","1069238784871489536")</f>
        <v>1069238784871489536</v>
      </c>
      <c r="F395" s="9"/>
      <c r="G395" s="5" t="s">
        <v>1461</v>
      </c>
      <c r="H395" s="9"/>
      <c r="I395" s="10">
        <v>1</v>
      </c>
      <c r="J395" s="10">
        <v>2</v>
      </c>
      <c r="K395" s="5" t="str">
        <f>HYPERLINK("http://twitter.com/download/android","Twitter for Android")</f>
        <v>Twitter for Android</v>
      </c>
      <c r="L395" s="10">
        <v>146</v>
      </c>
      <c r="M395" s="10">
        <v>249</v>
      </c>
      <c r="N395" s="10">
        <v>2</v>
      </c>
      <c r="O395" s="9"/>
      <c r="P395" s="4">
        <v>41889.872569444444</v>
      </c>
      <c r="Q395" s="6" t="s">
        <v>1034</v>
      </c>
      <c r="R395" s="7" t="s">
        <v>1035</v>
      </c>
      <c r="S395" s="9"/>
      <c r="T395" s="9"/>
      <c r="U395" s="8" t="str">
        <f>HYPERLINK("https://pbs.twimg.com/profile_images/1071367494735060992/QJKpB1ww.jpg","View")</f>
        <v>View</v>
      </c>
    </row>
    <row r="396" spans="1:21" ht="45">
      <c r="A396" s="4">
        <v>43436.242638888885</v>
      </c>
      <c r="B396" s="5" t="str">
        <f>HYPERLINK("https://twitter.com/tk_bor","@tk_bor")</f>
        <v>@tk_bor</v>
      </c>
      <c r="C396" s="6" t="s">
        <v>1462</v>
      </c>
      <c r="D396" s="7" t="s">
        <v>1463</v>
      </c>
      <c r="E396" s="8" t="str">
        <f>HYPERLINK("https://twitter.com/tk_bor/status/1069227031211069441","1069227031211069441")</f>
        <v>1069227031211069441</v>
      </c>
      <c r="F396" s="5" t="s">
        <v>1464</v>
      </c>
      <c r="G396" s="9"/>
      <c r="H396" s="9"/>
      <c r="I396" s="10">
        <v>0</v>
      </c>
      <c r="J396" s="10">
        <v>0</v>
      </c>
      <c r="K396" s="5" t="str">
        <f>HYPERLINK("http://instagram.com","Instagram")</f>
        <v>Instagram</v>
      </c>
      <c r="L396" s="10">
        <v>115</v>
      </c>
      <c r="M396" s="10">
        <v>164</v>
      </c>
      <c r="N396" s="10">
        <v>2</v>
      </c>
      <c r="O396" s="9"/>
      <c r="P396" s="4">
        <v>40308.041377314818</v>
      </c>
      <c r="Q396" s="6" t="s">
        <v>1465</v>
      </c>
      <c r="R396" s="7" t="s">
        <v>1466</v>
      </c>
      <c r="S396" s="5" t="s">
        <v>1467</v>
      </c>
      <c r="T396" s="9"/>
      <c r="U396" s="8" t="str">
        <f>HYPERLINK("https://pbs.twimg.com/profile_images/1056985890310914049/-IU9uEn3.jpg","View")</f>
        <v>View</v>
      </c>
    </row>
    <row r="397" spans="1:21" ht="123.75">
      <c r="A397" s="4">
        <v>43436.179293981477</v>
      </c>
      <c r="B397" s="5" t="str">
        <f>HYPERLINK("https://twitter.com/temptabj","@temptabj")</f>
        <v>@temptabj</v>
      </c>
      <c r="C397" s="6" t="s">
        <v>1468</v>
      </c>
      <c r="D397" s="7" t="s">
        <v>1469</v>
      </c>
      <c r="E397" s="8" t="str">
        <f>HYPERLINK("https://twitter.com/temptabj/status/1069204076615786497","1069204076615786497")</f>
        <v>1069204076615786497</v>
      </c>
      <c r="F397" s="9"/>
      <c r="G397" s="9"/>
      <c r="H397" s="9"/>
      <c r="I397" s="10">
        <v>0</v>
      </c>
      <c r="J397" s="10">
        <v>2</v>
      </c>
      <c r="K397" s="5" t="str">
        <f>HYPERLINK("http://twitter.com/download/iphone","Twitter for iPhone")</f>
        <v>Twitter for iPhone</v>
      </c>
      <c r="L397" s="10">
        <v>214</v>
      </c>
      <c r="M397" s="10">
        <v>203</v>
      </c>
      <c r="N397" s="10">
        <v>8</v>
      </c>
      <c r="O397" s="9"/>
      <c r="P397" s="4">
        <v>40042.277800925927</v>
      </c>
      <c r="Q397" s="9"/>
      <c r="R397" s="7" t="s">
        <v>1470</v>
      </c>
      <c r="S397" s="9"/>
      <c r="T397" s="9"/>
      <c r="U397" s="8" t="str">
        <f>HYPERLINK("https://pbs.twimg.com/profile_images/1070944576297291776/q8lVhTbY.jpg","View")</f>
        <v>View</v>
      </c>
    </row>
    <row r="398" spans="1:21" ht="78.75">
      <c r="A398" s="4">
        <v>43436.16684027778</v>
      </c>
      <c r="B398" s="5" t="str">
        <f>HYPERLINK("https://twitter.com/painaidii","@painaidii")</f>
        <v>@painaidii</v>
      </c>
      <c r="C398" s="6" t="s">
        <v>1471</v>
      </c>
      <c r="D398" s="7" t="s">
        <v>1472</v>
      </c>
      <c r="E398" s="8" t="str">
        <f>HYPERLINK("https://twitter.com/painaidii/status/1069199564798799872","1069199564798799872")</f>
        <v>1069199564798799872</v>
      </c>
      <c r="F398" s="5" t="s">
        <v>1473</v>
      </c>
      <c r="G398" s="9"/>
      <c r="H398" s="9"/>
      <c r="I398" s="10">
        <v>1</v>
      </c>
      <c r="J398" s="10">
        <v>0</v>
      </c>
      <c r="K398" s="5" t="str">
        <f>HYPERLINK("http://www.facebook.com/twitter","Facebook")</f>
        <v>Facebook</v>
      </c>
      <c r="L398" s="10">
        <v>18453</v>
      </c>
      <c r="M398" s="10">
        <v>438</v>
      </c>
      <c r="N398" s="10">
        <v>42</v>
      </c>
      <c r="O398" s="9"/>
      <c r="P398" s="4">
        <v>40645.083587962959</v>
      </c>
      <c r="Q398" s="6" t="s">
        <v>98</v>
      </c>
      <c r="R398" s="7" t="s">
        <v>1474</v>
      </c>
      <c r="S398" s="5" t="s">
        <v>1475</v>
      </c>
      <c r="T398" s="9"/>
      <c r="U398" s="8" t="str">
        <f>HYPERLINK("https://pbs.twimg.com/profile_images/924806116822761473/pqr484RC.jpg","View")</f>
        <v>View</v>
      </c>
    </row>
    <row r="399" spans="1:21" ht="146.25">
      <c r="A399" s="4">
        <v>43436.142442129625</v>
      </c>
      <c r="B399" s="5" t="str">
        <f>HYPERLINK("https://twitter.com/TaeKantana","@TaeKantana")</f>
        <v>@TaeKantana</v>
      </c>
      <c r="C399" s="6" t="s">
        <v>1476</v>
      </c>
      <c r="D399" s="7" t="s">
        <v>1477</v>
      </c>
      <c r="E399" s="8" t="str">
        <f>HYPERLINK("https://twitter.com/TaeKantana/status/1069190722107203584","1069190722107203584")</f>
        <v>1069190722107203584</v>
      </c>
      <c r="F399" s="5" t="s">
        <v>1478</v>
      </c>
      <c r="G399" s="9"/>
      <c r="H399" s="9"/>
      <c r="I399" s="10">
        <v>4</v>
      </c>
      <c r="J399" s="10">
        <v>2</v>
      </c>
      <c r="K399" s="5" t="str">
        <f>HYPERLINK("http://instagram.com","Instagram")</f>
        <v>Instagram</v>
      </c>
      <c r="L399" s="10">
        <v>423</v>
      </c>
      <c r="M399" s="10">
        <v>6</v>
      </c>
      <c r="N399" s="10">
        <v>3</v>
      </c>
      <c r="O399" s="9"/>
      <c r="P399" s="4">
        <v>42845.020289351851</v>
      </c>
      <c r="Q399" s="6" t="s">
        <v>98</v>
      </c>
      <c r="R399" s="9"/>
      <c r="S399" s="9"/>
      <c r="T399" s="9"/>
      <c r="U399" s="8" t="str">
        <f>HYPERLINK("https://pbs.twimg.com/profile_images/854961451303186432/lH82Ii23.jpg","View")</f>
        <v>View</v>
      </c>
    </row>
    <row r="400" spans="1:21" ht="101.25">
      <c r="A400" s="4">
        <v>43436.13212962963</v>
      </c>
      <c r="B400" s="5" t="str">
        <f>HYPERLINK("https://twitter.com/TeddyKung","@TeddyKung")</f>
        <v>@TeddyKung</v>
      </c>
      <c r="C400" s="6" t="s">
        <v>671</v>
      </c>
      <c r="D400" s="7" t="s">
        <v>1479</v>
      </c>
      <c r="E400" s="8" t="str">
        <f>HYPERLINK("https://twitter.com/TeddyKung/status/1069186984642396160","1069186984642396160")</f>
        <v>1069186984642396160</v>
      </c>
      <c r="F400" s="9"/>
      <c r="G400" s="5" t="s">
        <v>1480</v>
      </c>
      <c r="H400" s="9"/>
      <c r="I400" s="10">
        <v>2</v>
      </c>
      <c r="J400" s="10">
        <v>2</v>
      </c>
      <c r="K400" s="5" t="str">
        <f t="shared" ref="K400:K403" si="107">HYPERLINK("http://twitter.com/download/android","Twitter for Android")</f>
        <v>Twitter for Android</v>
      </c>
      <c r="L400" s="10">
        <v>2418</v>
      </c>
      <c r="M400" s="10">
        <v>641</v>
      </c>
      <c r="N400" s="10">
        <v>26</v>
      </c>
      <c r="O400" s="9"/>
      <c r="P400" s="4">
        <v>40087.161006944443</v>
      </c>
      <c r="Q400" s="6" t="s">
        <v>673</v>
      </c>
      <c r="R400" s="7" t="s">
        <v>674</v>
      </c>
      <c r="S400" s="9"/>
      <c r="T400" s="9"/>
      <c r="U400" s="8" t="str">
        <f>HYPERLINK("https://pbs.twimg.com/profile_images/1045620317173907457/l7xohw6w.jpg","View")</f>
        <v>View</v>
      </c>
    </row>
    <row r="401" spans="1:21" ht="146.25">
      <c r="A401" s="4">
        <v>43436.130682870367</v>
      </c>
      <c r="B401" s="5" t="str">
        <f>HYPERLINK("https://twitter.com/MBLAQCM","@MBLAQCM")</f>
        <v>@MBLAQCM</v>
      </c>
      <c r="C401" s="6" t="s">
        <v>1481</v>
      </c>
      <c r="D401" s="7" t="s">
        <v>1482</v>
      </c>
      <c r="E401" s="8" t="str">
        <f>HYPERLINK("https://twitter.com/MBLAQCM/status/1069186459595206656","1069186459595206656")</f>
        <v>1069186459595206656</v>
      </c>
      <c r="F401" s="9"/>
      <c r="G401" s="5" t="s">
        <v>1483</v>
      </c>
      <c r="H401" s="9"/>
      <c r="I401" s="10">
        <v>2</v>
      </c>
      <c r="J401" s="10">
        <v>4</v>
      </c>
      <c r="K401" s="5" t="str">
        <f t="shared" si="107"/>
        <v>Twitter for Android</v>
      </c>
      <c r="L401" s="10">
        <v>17</v>
      </c>
      <c r="M401" s="10">
        <v>108</v>
      </c>
      <c r="N401" s="10">
        <v>1</v>
      </c>
      <c r="O401" s="9"/>
      <c r="P401" s="4">
        <v>40103.688414351855</v>
      </c>
      <c r="Q401" s="6" t="s">
        <v>59</v>
      </c>
      <c r="R401" s="7" t="s">
        <v>1484</v>
      </c>
      <c r="S401" s="5" t="s">
        <v>1485</v>
      </c>
      <c r="T401" s="9"/>
      <c r="U401" s="8" t="str">
        <f>HYPERLINK("https://pbs.twimg.com/profile_images/1067405942579355649/VD4LX_ob.jpg","View")</f>
        <v>View</v>
      </c>
    </row>
    <row r="402" spans="1:21" ht="225">
      <c r="A402" s="4">
        <v>43436.114270833335</v>
      </c>
      <c r="B402" s="5" t="str">
        <f>HYPERLINK("https://twitter.com/dada_ksdd","@dada_ksdd")</f>
        <v>@dada_ksdd</v>
      </c>
      <c r="C402" s="6" t="s">
        <v>1486</v>
      </c>
      <c r="D402" s="7" t="s">
        <v>1487</v>
      </c>
      <c r="E402" s="8" t="str">
        <f>HYPERLINK("https://twitter.com/dada_ksdd/status/1069180515142459394","1069180515142459394")</f>
        <v>1069180515142459394</v>
      </c>
      <c r="F402" s="9"/>
      <c r="G402" s="5" t="s">
        <v>1488</v>
      </c>
      <c r="H402" s="9"/>
      <c r="I402" s="10">
        <v>18</v>
      </c>
      <c r="J402" s="10">
        <v>20</v>
      </c>
      <c r="K402" s="5" t="str">
        <f t="shared" si="107"/>
        <v>Twitter for Android</v>
      </c>
      <c r="L402" s="10">
        <v>1909</v>
      </c>
      <c r="M402" s="10">
        <v>206</v>
      </c>
      <c r="N402" s="10">
        <v>16</v>
      </c>
      <c r="O402" s="9"/>
      <c r="P402" s="4">
        <v>40373.357997685183</v>
      </c>
      <c r="Q402" s="6" t="s">
        <v>1489</v>
      </c>
      <c r="R402" s="7" t="s">
        <v>1490</v>
      </c>
      <c r="S402" s="5" t="s">
        <v>1491</v>
      </c>
      <c r="T402" s="9"/>
      <c r="U402" s="8" t="str">
        <f>HYPERLINK("https://pbs.twimg.com/profile_images/1058502577996754945/Gwo91Fc8.jpg","View")</f>
        <v>View</v>
      </c>
    </row>
    <row r="403" spans="1:21" ht="90">
      <c r="A403" s="4">
        <v>43436.095648148148</v>
      </c>
      <c r="B403" s="5" t="str">
        <f>HYPERLINK("https://twitter.com/chariee34","@chariee34")</f>
        <v>@chariee34</v>
      </c>
      <c r="C403" s="6" t="s">
        <v>1492</v>
      </c>
      <c r="D403" s="7" t="s">
        <v>1493</v>
      </c>
      <c r="E403" s="8" t="str">
        <f>HYPERLINK("https://twitter.com/chariee34/status/1069173765152489474","1069173765152489474")</f>
        <v>1069173765152489474</v>
      </c>
      <c r="F403" s="9"/>
      <c r="G403" s="9"/>
      <c r="H403" s="9"/>
      <c r="I403" s="10">
        <v>0</v>
      </c>
      <c r="J403" s="10">
        <v>1</v>
      </c>
      <c r="K403" s="5" t="str">
        <f t="shared" si="107"/>
        <v>Twitter for Android</v>
      </c>
      <c r="L403" s="10">
        <v>6</v>
      </c>
      <c r="M403" s="10">
        <v>47</v>
      </c>
      <c r="N403" s="10">
        <v>0</v>
      </c>
      <c r="O403" s="9"/>
      <c r="P403" s="4">
        <v>42607.349548611106</v>
      </c>
      <c r="Q403" s="6" t="s">
        <v>1162</v>
      </c>
      <c r="R403" s="7" t="s">
        <v>1494</v>
      </c>
      <c r="S403" s="9"/>
      <c r="T403" s="9"/>
      <c r="U403" s="8" t="str">
        <f>HYPERLINK("https://pbs.twimg.com/profile_images/1019569402847481856/bpVDBeis.jpg","View")</f>
        <v>View</v>
      </c>
    </row>
    <row r="404" spans="1:21" ht="45">
      <c r="A404" s="4">
        <v>43436.092326388884</v>
      </c>
      <c r="B404" s="5" t="str">
        <f>HYPERLINK("https://twitter.com/cgngame","@cgngame")</f>
        <v>@cgngame</v>
      </c>
      <c r="C404" s="6" t="s">
        <v>1495</v>
      </c>
      <c r="D404" s="7" t="s">
        <v>1496</v>
      </c>
      <c r="E404" s="8" t="str">
        <f>HYPERLINK("https://twitter.com/cgngame/status/1069172562309996544","1069172562309996544")</f>
        <v>1069172562309996544</v>
      </c>
      <c r="F404" s="5" t="s">
        <v>1497</v>
      </c>
      <c r="G404" s="9"/>
      <c r="H404" s="5" t="str">
        <f>HYPERLINK("https://ctrlq.org/maps/address/#13.72703909,100.50997928","Map")</f>
        <v>Map</v>
      </c>
      <c r="I404" s="10">
        <v>0</v>
      </c>
      <c r="J404" s="10">
        <v>0</v>
      </c>
      <c r="K404" s="5" t="str">
        <f>HYPERLINK("http://instagram.com","Instagram")</f>
        <v>Instagram</v>
      </c>
      <c r="L404" s="10">
        <v>54</v>
      </c>
      <c r="M404" s="10">
        <v>46</v>
      </c>
      <c r="N404" s="10">
        <v>2</v>
      </c>
      <c r="O404" s="9"/>
      <c r="P404" s="4">
        <v>40144.133333333331</v>
      </c>
      <c r="Q404" s="6" t="s">
        <v>41</v>
      </c>
      <c r="R404" s="7" t="s">
        <v>1498</v>
      </c>
      <c r="S404" s="9"/>
      <c r="T404" s="9"/>
      <c r="U404" s="8" t="str">
        <f>HYPERLINK("https://pbs.twimg.com/profile_images/739621553457876993/N5b1QkKT.jpg","View")</f>
        <v>View</v>
      </c>
    </row>
    <row r="405" spans="1:21" ht="236.25">
      <c r="A405" s="4">
        <v>43436.08662037037</v>
      </c>
      <c r="B405" s="5" t="str">
        <f>HYPERLINK("https://twitter.com/dada_ksdd","@dada_ksdd")</f>
        <v>@dada_ksdd</v>
      </c>
      <c r="C405" s="6" t="s">
        <v>1486</v>
      </c>
      <c r="D405" s="7" t="s">
        <v>1499</v>
      </c>
      <c r="E405" s="8" t="str">
        <f>HYPERLINK("https://twitter.com/dada_ksdd/status/1069170493394104320","1069170493394104320")</f>
        <v>1069170493394104320</v>
      </c>
      <c r="F405" s="9"/>
      <c r="G405" s="5" t="s">
        <v>1500</v>
      </c>
      <c r="H405" s="9"/>
      <c r="I405" s="10">
        <v>20</v>
      </c>
      <c r="J405" s="10">
        <v>30</v>
      </c>
      <c r="K405" s="5" t="str">
        <f t="shared" ref="K405:K406" si="108">HYPERLINK("http://twitter.com/download/android","Twitter for Android")</f>
        <v>Twitter for Android</v>
      </c>
      <c r="L405" s="10">
        <v>1909</v>
      </c>
      <c r="M405" s="10">
        <v>206</v>
      </c>
      <c r="N405" s="10">
        <v>16</v>
      </c>
      <c r="O405" s="9"/>
      <c r="P405" s="4">
        <v>40373.357997685183</v>
      </c>
      <c r="Q405" s="6" t="s">
        <v>1489</v>
      </c>
      <c r="R405" s="7" t="s">
        <v>1490</v>
      </c>
      <c r="S405" s="5" t="s">
        <v>1491</v>
      </c>
      <c r="T405" s="9"/>
      <c r="U405" s="8" t="str">
        <f>HYPERLINK("https://pbs.twimg.com/profile_images/1058502577996754945/Gwo91Fc8.jpg","View")</f>
        <v>View</v>
      </c>
    </row>
    <row r="406" spans="1:21" ht="135">
      <c r="A406" s="4">
        <v>43436.077719907407</v>
      </c>
      <c r="B406" s="5" t="str">
        <f>HYPERLINK("https://twitter.com/squidmanexe","@squidmanexe")</f>
        <v>@squidmanexe</v>
      </c>
      <c r="C406" s="6" t="s">
        <v>547</v>
      </c>
      <c r="D406" s="7" t="s">
        <v>1501</v>
      </c>
      <c r="E406" s="8" t="str">
        <f>HYPERLINK("https://twitter.com/squidmanexe/status/1069167266544017408","1069167266544017408")</f>
        <v>1069167266544017408</v>
      </c>
      <c r="F406" s="9"/>
      <c r="G406" s="5" t="s">
        <v>1502</v>
      </c>
      <c r="H406" s="9"/>
      <c r="I406" s="10">
        <v>3</v>
      </c>
      <c r="J406" s="10">
        <v>4</v>
      </c>
      <c r="K406" s="5" t="str">
        <f t="shared" si="108"/>
        <v>Twitter for Android</v>
      </c>
      <c r="L406" s="10">
        <v>821</v>
      </c>
      <c r="M406" s="10">
        <v>401</v>
      </c>
      <c r="N406" s="10">
        <v>4</v>
      </c>
      <c r="O406" s="9"/>
      <c r="P406" s="4">
        <v>40033.491759259261</v>
      </c>
      <c r="Q406" s="6" t="s">
        <v>550</v>
      </c>
      <c r="R406" s="7" t="s">
        <v>551</v>
      </c>
      <c r="S406" s="5" t="s">
        <v>552</v>
      </c>
      <c r="T406" s="9"/>
      <c r="U406" s="8" t="str">
        <f>HYPERLINK("https://pbs.twimg.com/profile_images/1070010198599692288/Ys6uoI0j.jpg","View")</f>
        <v>View</v>
      </c>
    </row>
    <row r="407" spans="1:21" ht="56.25">
      <c r="A407" s="4">
        <v>43436.052847222221</v>
      </c>
      <c r="B407" s="5" t="str">
        <f>HYPERLINK("https://twitter.com/Petch_Light18","@Petch_Light18")</f>
        <v>@Petch_Light18</v>
      </c>
      <c r="C407" s="6" t="s">
        <v>1503</v>
      </c>
      <c r="D407" s="7" t="s">
        <v>1504</v>
      </c>
      <c r="E407" s="8" t="str">
        <f>HYPERLINK("https://twitter.com/Petch_Light18/status/1069158253332959232","1069158253332959232")</f>
        <v>1069158253332959232</v>
      </c>
      <c r="F407" s="5" t="s">
        <v>1505</v>
      </c>
      <c r="G407" s="9"/>
      <c r="H407" s="5" t="str">
        <f>HYPERLINK("https://ctrlq.org/maps/address/#13.72703909,100.50997928","Map")</f>
        <v>Map</v>
      </c>
      <c r="I407" s="10">
        <v>0</v>
      </c>
      <c r="J407" s="10">
        <v>0</v>
      </c>
      <c r="K407" s="5" t="str">
        <f t="shared" ref="K407:K408" si="109">HYPERLINK("http://instagram.com","Instagram")</f>
        <v>Instagram</v>
      </c>
      <c r="L407" s="10">
        <v>234</v>
      </c>
      <c r="M407" s="10">
        <v>336</v>
      </c>
      <c r="N407" s="10">
        <v>5</v>
      </c>
      <c r="O407" s="9"/>
      <c r="P407" s="4">
        <v>40155.338807870372</v>
      </c>
      <c r="Q407" s="6" t="s">
        <v>1506</v>
      </c>
      <c r="R407" s="7" t="s">
        <v>1507</v>
      </c>
      <c r="S407" s="5" t="s">
        <v>1508</v>
      </c>
      <c r="T407" s="9"/>
      <c r="U407" s="8" t="str">
        <f>HYPERLINK("https://pbs.twimg.com/profile_images/1066742843564220416/iaRlL4UI.jpg","View")</f>
        <v>View</v>
      </c>
    </row>
    <row r="408" spans="1:21" ht="146.25">
      <c r="A408" s="4">
        <v>43436.049421296295</v>
      </c>
      <c r="B408" s="5" t="str">
        <f>HYPERLINK("https://twitter.com/TaeKantana","@TaeKantana")</f>
        <v>@TaeKantana</v>
      </c>
      <c r="C408" s="6" t="s">
        <v>1476</v>
      </c>
      <c r="D408" s="7" t="s">
        <v>1477</v>
      </c>
      <c r="E408" s="8" t="str">
        <f>HYPERLINK("https://twitter.com/TaeKantana/status/1069157014134300672","1069157014134300672")</f>
        <v>1069157014134300672</v>
      </c>
      <c r="F408" s="5" t="s">
        <v>1509</v>
      </c>
      <c r="G408" s="9"/>
      <c r="H408" s="9"/>
      <c r="I408" s="10">
        <v>0</v>
      </c>
      <c r="J408" s="10">
        <v>2</v>
      </c>
      <c r="K408" s="5" t="str">
        <f t="shared" si="109"/>
        <v>Instagram</v>
      </c>
      <c r="L408" s="10">
        <v>423</v>
      </c>
      <c r="M408" s="10">
        <v>6</v>
      </c>
      <c r="N408" s="10">
        <v>3</v>
      </c>
      <c r="O408" s="9"/>
      <c r="P408" s="4">
        <v>42845.020289351851</v>
      </c>
      <c r="Q408" s="6" t="s">
        <v>98</v>
      </c>
      <c r="R408" s="9"/>
      <c r="S408" s="9"/>
      <c r="T408" s="9"/>
      <c r="U408" s="8" t="str">
        <f>HYPERLINK("https://pbs.twimg.com/profile_images/854961451303186432/lH82Ii23.jpg","View")</f>
        <v>View</v>
      </c>
    </row>
    <row r="409" spans="1:21" ht="180">
      <c r="A409" s="4">
        <v>43436.047476851847</v>
      </c>
      <c r="B409" s="5" t="str">
        <f>HYPERLINK("https://twitter.com/SiwonSpecial","@SiwonSpecial")</f>
        <v>@SiwonSpecial</v>
      </c>
      <c r="C409" s="6" t="s">
        <v>1510</v>
      </c>
      <c r="D409" s="7" t="s">
        <v>1511</v>
      </c>
      <c r="E409" s="8" t="str">
        <f>HYPERLINK("https://twitter.com/SiwonSpecial/status/1069156308438392832","1069156308438392832")</f>
        <v>1069156308438392832</v>
      </c>
      <c r="F409" s="5" t="s">
        <v>1512</v>
      </c>
      <c r="G409" s="9"/>
      <c r="H409" s="9"/>
      <c r="I409" s="10">
        <v>18</v>
      </c>
      <c r="J409" s="10">
        <v>2</v>
      </c>
      <c r="K409" s="5" t="str">
        <f>HYPERLINK("http://www.facebook.com/twitter","Facebook")</f>
        <v>Facebook</v>
      </c>
      <c r="L409" s="10">
        <v>14220</v>
      </c>
      <c r="M409" s="10">
        <v>32</v>
      </c>
      <c r="N409" s="10">
        <v>98</v>
      </c>
      <c r="O409" s="9"/>
      <c r="P409" s="4">
        <v>40638.783831018518</v>
      </c>
      <c r="Q409" s="6" t="s">
        <v>59</v>
      </c>
      <c r="R409" s="7" t="s">
        <v>1513</v>
      </c>
      <c r="S409" s="5" t="s">
        <v>1514</v>
      </c>
      <c r="T409" s="9"/>
      <c r="U409" s="8" t="str">
        <f>HYPERLINK("https://pbs.twimg.com/profile_images/716206260970852352/4GyAJtV1.jpg","View")</f>
        <v>View</v>
      </c>
    </row>
    <row r="410" spans="1:21" ht="112.5">
      <c r="A410" s="4">
        <v>43436.027870370366</v>
      </c>
      <c r="B410" s="5" t="str">
        <f>HYPERLINK("https://twitter.com/nicheskin","@nicheskin")</f>
        <v>@nicheskin</v>
      </c>
      <c r="C410" s="6" t="s">
        <v>1515</v>
      </c>
      <c r="D410" s="7" t="s">
        <v>1516</v>
      </c>
      <c r="E410" s="8" t="str">
        <f>HYPERLINK("https://twitter.com/nicheskin/status/1069149203438493697","1069149203438493697")</f>
        <v>1069149203438493697</v>
      </c>
      <c r="F410" s="6" t="s">
        <v>1517</v>
      </c>
      <c r="G410" s="9"/>
      <c r="H410" s="9"/>
      <c r="I410" s="10">
        <v>0</v>
      </c>
      <c r="J410" s="10">
        <v>2</v>
      </c>
      <c r="K410" s="5" t="str">
        <f>HYPERLINK("http://instagram.com","Instagram")</f>
        <v>Instagram</v>
      </c>
      <c r="L410" s="10">
        <v>150</v>
      </c>
      <c r="M410" s="10">
        <v>143</v>
      </c>
      <c r="N410" s="10">
        <v>0</v>
      </c>
      <c r="O410" s="9"/>
      <c r="P410" s="4">
        <v>43406.368958333333</v>
      </c>
      <c r="Q410" s="9"/>
      <c r="R410" s="7" t="s">
        <v>1518</v>
      </c>
      <c r="S410" s="5" t="s">
        <v>1519</v>
      </c>
      <c r="T410" s="9"/>
      <c r="U410" s="8" t="str">
        <f>HYPERLINK("https://pbs.twimg.com/profile_images/1058396416031084544/si_R_0Vs.jpg","View")</f>
        <v>View</v>
      </c>
    </row>
    <row r="411" spans="1:21" ht="247.5">
      <c r="A411" s="4">
        <v>43436.023564814815</v>
      </c>
      <c r="B411" s="5" t="str">
        <f>HYPERLINK("https://twitter.com/dada_ksdd","@dada_ksdd")</f>
        <v>@dada_ksdd</v>
      </c>
      <c r="C411" s="6" t="s">
        <v>1486</v>
      </c>
      <c r="D411" s="7" t="s">
        <v>1520</v>
      </c>
      <c r="E411" s="8" t="str">
        <f>HYPERLINK("https://twitter.com/dada_ksdd/status/1069147644381937664","1069147644381937664")</f>
        <v>1069147644381937664</v>
      </c>
      <c r="F411" s="5" t="s">
        <v>1521</v>
      </c>
      <c r="G411" s="9"/>
      <c r="H411" s="9"/>
      <c r="I411" s="10">
        <v>7</v>
      </c>
      <c r="J411" s="10">
        <v>7</v>
      </c>
      <c r="K411" s="5" t="str">
        <f t="shared" ref="K411:K412" si="110">HYPERLINK("http://twitter.com/download/android","Twitter for Android")</f>
        <v>Twitter for Android</v>
      </c>
      <c r="L411" s="10">
        <v>1909</v>
      </c>
      <c r="M411" s="10">
        <v>206</v>
      </c>
      <c r="N411" s="10">
        <v>16</v>
      </c>
      <c r="O411" s="9"/>
      <c r="P411" s="4">
        <v>40373.357997685183</v>
      </c>
      <c r="Q411" s="6" t="s">
        <v>1489</v>
      </c>
      <c r="R411" s="7" t="s">
        <v>1490</v>
      </c>
      <c r="S411" s="5" t="s">
        <v>1491</v>
      </c>
      <c r="T411" s="9"/>
      <c r="U411" s="8" t="str">
        <f>HYPERLINK("https://pbs.twimg.com/profile_images/1058502577996754945/Gwo91Fc8.jpg","View")</f>
        <v>View</v>
      </c>
    </row>
    <row r="412" spans="1:21" ht="135">
      <c r="A412" s="4">
        <v>43436.020486111112</v>
      </c>
      <c r="B412" s="5" t="str">
        <f>HYPERLINK("https://twitter.com/TweetyNoko","@TweetyNoko")</f>
        <v>@TweetyNoko</v>
      </c>
      <c r="C412" s="6" t="s">
        <v>1159</v>
      </c>
      <c r="D412" s="7" t="s">
        <v>1522</v>
      </c>
      <c r="E412" s="8" t="str">
        <f>HYPERLINK("https://twitter.com/TweetyNoko/status/1069146528965550080","1069146528965550080")</f>
        <v>1069146528965550080</v>
      </c>
      <c r="F412" s="9"/>
      <c r="G412" s="5" t="s">
        <v>1523</v>
      </c>
      <c r="H412" s="9"/>
      <c r="I412" s="10">
        <v>14</v>
      </c>
      <c r="J412" s="10">
        <v>18</v>
      </c>
      <c r="K412" s="5" t="str">
        <f t="shared" si="110"/>
        <v>Twitter for Android</v>
      </c>
      <c r="L412" s="10">
        <v>80</v>
      </c>
      <c r="M412" s="10">
        <v>129</v>
      </c>
      <c r="N412" s="10">
        <v>0</v>
      </c>
      <c r="O412" s="9"/>
      <c r="P412" s="4">
        <v>42944.481539351851</v>
      </c>
      <c r="Q412" s="6" t="s">
        <v>1162</v>
      </c>
      <c r="R412" s="7" t="s">
        <v>1163</v>
      </c>
      <c r="S412" s="5" t="s">
        <v>1164</v>
      </c>
      <c r="T412" s="9"/>
      <c r="U412" s="8" t="str">
        <f>HYPERLINK("https://pbs.twimg.com/profile_images/1069777978643513344/3Erzv3n0.jpg","View")</f>
        <v>View</v>
      </c>
    </row>
    <row r="413" spans="1:21" ht="45">
      <c r="A413" s="4">
        <v>43435.984259259261</v>
      </c>
      <c r="B413" s="5" t="str">
        <f>HYPERLINK("https://twitter.com/surasit_ton","@surasit_ton")</f>
        <v>@surasit_ton</v>
      </c>
      <c r="C413" s="6" t="s">
        <v>1524</v>
      </c>
      <c r="D413" s="7" t="s">
        <v>1525</v>
      </c>
      <c r="E413" s="8" t="str">
        <f>HYPERLINK("https://twitter.com/surasit_ton/status/1069133400588603393","1069133400588603393")</f>
        <v>1069133400588603393</v>
      </c>
      <c r="F413" s="5" t="s">
        <v>1526</v>
      </c>
      <c r="G413" s="9"/>
      <c r="H413" s="5" t="str">
        <f>HYPERLINK("https://ctrlq.org/maps/address/#13.72703909,100.50997928","Map")</f>
        <v>Map</v>
      </c>
      <c r="I413" s="10">
        <v>0</v>
      </c>
      <c r="J413" s="10">
        <v>1</v>
      </c>
      <c r="K413" s="5" t="str">
        <f>HYPERLINK("http://instagram.com","Instagram")</f>
        <v>Instagram</v>
      </c>
      <c r="L413" s="10">
        <v>530</v>
      </c>
      <c r="M413" s="10">
        <v>1245</v>
      </c>
      <c r="N413" s="10">
        <v>12</v>
      </c>
      <c r="O413" s="9"/>
      <c r="P413" s="4">
        <v>40147.1715162037</v>
      </c>
      <c r="Q413" s="6" t="s">
        <v>392</v>
      </c>
      <c r="R413" s="7" t="s">
        <v>1527</v>
      </c>
      <c r="S413" s="9"/>
      <c r="T413" s="9"/>
      <c r="U413" s="8" t="str">
        <f>HYPERLINK("https://pbs.twimg.com/profile_images/879498931180261376/ftY8LIL5.jpg","View")</f>
        <v>View</v>
      </c>
    </row>
    <row r="414" spans="1:21" ht="146.25">
      <c r="A414" s="4">
        <v>43435.982592592598</v>
      </c>
      <c r="B414" s="5" t="str">
        <f>HYPERLINK("https://twitter.com/kangsom_pantip","@kangsom_pantip")</f>
        <v>@kangsom_pantip</v>
      </c>
      <c r="C414" s="6" t="s">
        <v>736</v>
      </c>
      <c r="D414" s="7" t="s">
        <v>1528</v>
      </c>
      <c r="E414" s="8" t="str">
        <f>HYPERLINK("https://twitter.com/kangsom_pantip/status/1069132794025017346","1069132794025017346")</f>
        <v>1069132794025017346</v>
      </c>
      <c r="F414" s="9"/>
      <c r="G414" s="5" t="s">
        <v>1529</v>
      </c>
      <c r="H414" s="9"/>
      <c r="I414" s="10">
        <v>7</v>
      </c>
      <c r="J414" s="10">
        <v>12</v>
      </c>
      <c r="K414" s="5" t="str">
        <f t="shared" ref="K414:K417" si="111">HYPERLINK("http://twitter.com/download/android","Twitter for Android")</f>
        <v>Twitter for Android</v>
      </c>
      <c r="L414" s="10">
        <v>7344</v>
      </c>
      <c r="M414" s="10">
        <v>86</v>
      </c>
      <c r="N414" s="10">
        <v>31</v>
      </c>
      <c r="O414" s="9"/>
      <c r="P414" s="4">
        <v>41032.008634259255</v>
      </c>
      <c r="Q414" s="9"/>
      <c r="R414" s="7" t="s">
        <v>738</v>
      </c>
      <c r="S414" s="5" t="s">
        <v>739</v>
      </c>
      <c r="T414" s="9"/>
      <c r="U414" s="8" t="str">
        <f>HYPERLINK("https://pbs.twimg.com/profile_images/924814695273394176/QGJX2_ms.jpg","View")</f>
        <v>View</v>
      </c>
    </row>
    <row r="415" spans="1:21" ht="56.25">
      <c r="A415" s="4">
        <v>43435.979467592595</v>
      </c>
      <c r="B415" s="5" t="str">
        <f>HYPERLINK("https://twitter.com/imp_nyy","@imp_nyy")</f>
        <v>@imp_nyy</v>
      </c>
      <c r="C415" s="6" t="s">
        <v>1530</v>
      </c>
      <c r="D415" s="7" t="s">
        <v>1531</v>
      </c>
      <c r="E415" s="8" t="str">
        <f>HYPERLINK("https://twitter.com/imp_nyy/status/1069131662540193792","1069131662540193792")</f>
        <v>1069131662540193792</v>
      </c>
      <c r="F415" s="9"/>
      <c r="G415" s="5" t="s">
        <v>1532</v>
      </c>
      <c r="H415" s="9"/>
      <c r="I415" s="10">
        <v>0</v>
      </c>
      <c r="J415" s="10">
        <v>0</v>
      </c>
      <c r="K415" s="5" t="str">
        <f t="shared" si="111"/>
        <v>Twitter for Android</v>
      </c>
      <c r="L415" s="10">
        <v>12</v>
      </c>
      <c r="M415" s="10">
        <v>307</v>
      </c>
      <c r="N415" s="10">
        <v>0</v>
      </c>
      <c r="O415" s="9"/>
      <c r="P415" s="4">
        <v>41389.376643518517</v>
      </c>
      <c r="Q415" s="6" t="s">
        <v>1533</v>
      </c>
      <c r="R415" s="7" t="s">
        <v>1534</v>
      </c>
      <c r="S415" s="9"/>
      <c r="T415" s="9"/>
      <c r="U415" s="8" t="str">
        <f>HYPERLINK("https://pbs.twimg.com/profile_images/1063784920357658625/bmkUvokW.jpg","View")</f>
        <v>View</v>
      </c>
    </row>
    <row r="416" spans="1:21" ht="225">
      <c r="A416" s="4">
        <v>43435.974710648152</v>
      </c>
      <c r="B416" s="5" t="str">
        <f>HYPERLINK("https://twitter.com/dada_ksdd","@dada_ksdd")</f>
        <v>@dada_ksdd</v>
      </c>
      <c r="C416" s="6" t="s">
        <v>1486</v>
      </c>
      <c r="D416" s="7" t="s">
        <v>1535</v>
      </c>
      <c r="E416" s="8" t="str">
        <f>HYPERLINK("https://twitter.com/dada_ksdd/status/1069129939037806592","1069129939037806592")</f>
        <v>1069129939037806592</v>
      </c>
      <c r="F416" s="5" t="s">
        <v>1536</v>
      </c>
      <c r="G416" s="9"/>
      <c r="H416" s="9"/>
      <c r="I416" s="10">
        <v>9</v>
      </c>
      <c r="J416" s="10">
        <v>13</v>
      </c>
      <c r="K416" s="5" t="str">
        <f t="shared" si="111"/>
        <v>Twitter for Android</v>
      </c>
      <c r="L416" s="10">
        <v>1909</v>
      </c>
      <c r="M416" s="10">
        <v>206</v>
      </c>
      <c r="N416" s="10">
        <v>16</v>
      </c>
      <c r="O416" s="9"/>
      <c r="P416" s="4">
        <v>40373.357997685183</v>
      </c>
      <c r="Q416" s="6" t="s">
        <v>1489</v>
      </c>
      <c r="R416" s="7" t="s">
        <v>1490</v>
      </c>
      <c r="S416" s="5" t="s">
        <v>1491</v>
      </c>
      <c r="T416" s="9"/>
      <c r="U416" s="8" t="str">
        <f>HYPERLINK("https://pbs.twimg.com/profile_images/1058502577996754945/Gwo91Fc8.jpg","View")</f>
        <v>View</v>
      </c>
    </row>
    <row r="417" spans="1:21" ht="213.75">
      <c r="A417" s="4">
        <v>43435.967534722222</v>
      </c>
      <c r="B417" s="5" t="str">
        <f>HYPERLINK("https://twitter.com/AnneNightingale","@AnneNightingale")</f>
        <v>@AnneNightingale</v>
      </c>
      <c r="C417" s="6" t="s">
        <v>1537</v>
      </c>
      <c r="D417" s="7" t="s">
        <v>1538</v>
      </c>
      <c r="E417" s="8" t="str">
        <f>HYPERLINK("https://twitter.com/AnneNightingale/status/1069127339819200512","1069127339819200512")</f>
        <v>1069127339819200512</v>
      </c>
      <c r="F417" s="9"/>
      <c r="G417" s="5" t="s">
        <v>1539</v>
      </c>
      <c r="H417" s="9"/>
      <c r="I417" s="10">
        <v>2</v>
      </c>
      <c r="J417" s="10">
        <v>1</v>
      </c>
      <c r="K417" s="5" t="str">
        <f t="shared" si="111"/>
        <v>Twitter for Android</v>
      </c>
      <c r="L417" s="10">
        <v>204</v>
      </c>
      <c r="M417" s="10">
        <v>138</v>
      </c>
      <c r="N417" s="10">
        <v>15</v>
      </c>
      <c r="O417" s="9"/>
      <c r="P417" s="4">
        <v>39744.242592592593</v>
      </c>
      <c r="Q417" s="6" t="s">
        <v>98</v>
      </c>
      <c r="R417" s="7" t="s">
        <v>1540</v>
      </c>
      <c r="S417" s="5" t="s">
        <v>1541</v>
      </c>
      <c r="T417" s="9"/>
      <c r="U417" s="8" t="str">
        <f>HYPERLINK("https://pbs.twimg.com/profile_images/1012185062618480642/LogOr_w6.jpg","View")</f>
        <v>View</v>
      </c>
    </row>
    <row r="418" spans="1:21" ht="202.5">
      <c r="A418" s="4">
        <v>43435.94253472222</v>
      </c>
      <c r="B418" s="5" t="str">
        <f>HYPERLINK("https://twitter.com/dadarssm","@dadarssm")</f>
        <v>@dadarssm</v>
      </c>
      <c r="C418" s="6" t="s">
        <v>1542</v>
      </c>
      <c r="D418" s="7" t="s">
        <v>1543</v>
      </c>
      <c r="E418" s="8" t="str">
        <f>HYPERLINK("https://twitter.com/dadarssm/status/1069118279635980288","1069118279635980288")</f>
        <v>1069118279635980288</v>
      </c>
      <c r="F418" s="9"/>
      <c r="G418" s="5" t="s">
        <v>1544</v>
      </c>
      <c r="H418" s="9"/>
      <c r="I418" s="10">
        <v>8</v>
      </c>
      <c r="J418" s="10">
        <v>1</v>
      </c>
      <c r="K418" s="5" t="str">
        <f>HYPERLINK("http://twitter.com/download/iphone","Twitter for iPhone")</f>
        <v>Twitter for iPhone</v>
      </c>
      <c r="L418" s="10">
        <v>4012</v>
      </c>
      <c r="M418" s="10">
        <v>300</v>
      </c>
      <c r="N418" s="10">
        <v>2</v>
      </c>
      <c r="O418" s="9"/>
      <c r="P418" s="4">
        <v>42766.286747685182</v>
      </c>
      <c r="Q418" s="6" t="s">
        <v>1545</v>
      </c>
      <c r="R418" s="7" t="s">
        <v>1546</v>
      </c>
      <c r="S418" s="5" t="s">
        <v>1547</v>
      </c>
      <c r="T418" s="9"/>
      <c r="U418" s="8" t="str">
        <f>HYPERLINK("https://pbs.twimg.com/profile_images/1067142780781125632/7i_OVcNU.jpg","View")</f>
        <v>View</v>
      </c>
    </row>
    <row r="419" spans="1:21" ht="213.75">
      <c r="A419" s="4">
        <v>43435.939687499995</v>
      </c>
      <c r="B419" s="5" t="str">
        <f>HYPERLINK("https://twitter.com/dada_ksdd","@dada_ksdd")</f>
        <v>@dada_ksdd</v>
      </c>
      <c r="C419" s="6" t="s">
        <v>1486</v>
      </c>
      <c r="D419" s="7" t="s">
        <v>1548</v>
      </c>
      <c r="E419" s="8" t="str">
        <f>HYPERLINK("https://twitter.com/dada_ksdd/status/1069117247933673472","1069117247933673472")</f>
        <v>1069117247933673472</v>
      </c>
      <c r="F419" s="5" t="s">
        <v>1549</v>
      </c>
      <c r="G419" s="9"/>
      <c r="H419" s="9"/>
      <c r="I419" s="10">
        <v>10</v>
      </c>
      <c r="J419" s="10">
        <v>9</v>
      </c>
      <c r="K419" s="5" t="str">
        <f>HYPERLINK("http://twitter.com/download/android","Twitter for Android")</f>
        <v>Twitter for Android</v>
      </c>
      <c r="L419" s="10">
        <v>1909</v>
      </c>
      <c r="M419" s="10">
        <v>206</v>
      </c>
      <c r="N419" s="10">
        <v>16</v>
      </c>
      <c r="O419" s="9"/>
      <c r="P419" s="4">
        <v>40373.357997685183</v>
      </c>
      <c r="Q419" s="6" t="s">
        <v>1489</v>
      </c>
      <c r="R419" s="7" t="s">
        <v>1490</v>
      </c>
      <c r="S419" s="5" t="s">
        <v>1491</v>
      </c>
      <c r="T419" s="9"/>
      <c r="U419" s="8" t="str">
        <f>HYPERLINK("https://pbs.twimg.com/profile_images/1058502577996754945/Gwo91Fc8.jpg","View")</f>
        <v>View</v>
      </c>
    </row>
    <row r="420" spans="1:21" ht="56.25">
      <c r="A420" s="4">
        <v>43435.92863425926</v>
      </c>
      <c r="B420" s="5" t="str">
        <f t="shared" ref="B420:B428" si="112">HYPERLINK("https://twitter.com/Dominic44606500","@Dominic44606500")</f>
        <v>@Dominic44606500</v>
      </c>
      <c r="C420" s="6" t="s">
        <v>1550</v>
      </c>
      <c r="D420" s="7" t="s">
        <v>1551</v>
      </c>
      <c r="E420" s="8" t="str">
        <f>HYPERLINK("https://twitter.com/Dominic44606500/status/1069113241350037504","1069113241350037504")</f>
        <v>1069113241350037504</v>
      </c>
      <c r="F420" s="9"/>
      <c r="G420" s="5" t="s">
        <v>1552</v>
      </c>
      <c r="H420" s="9"/>
      <c r="I420" s="10">
        <v>0</v>
      </c>
      <c r="J420" s="10">
        <v>1</v>
      </c>
      <c r="K420" s="5" t="str">
        <f t="shared" ref="K420:K429" si="113">HYPERLINK("http://twitter.com/download/iphone","Twitter for iPhone")</f>
        <v>Twitter for iPhone</v>
      </c>
      <c r="L420" s="10">
        <v>2</v>
      </c>
      <c r="M420" s="10">
        <v>14</v>
      </c>
      <c r="N420" s="10">
        <v>0</v>
      </c>
      <c r="O420" s="9"/>
      <c r="P420" s="4">
        <v>43354.061180555553</v>
      </c>
      <c r="Q420" s="6" t="s">
        <v>262</v>
      </c>
      <c r="R420" s="7" t="s">
        <v>1553</v>
      </c>
      <c r="S420" s="5" t="s">
        <v>1554</v>
      </c>
      <c r="T420" s="9"/>
      <c r="U420" s="8" t="str">
        <f t="shared" ref="U420:U428" si="114">HYPERLINK("https://pbs.twimg.com/profile_images/1069113795811794945/QRt1TitU.jpg","View")</f>
        <v>View</v>
      </c>
    </row>
    <row r="421" spans="1:21" ht="56.25">
      <c r="A421" s="4">
        <v>43435.927939814814</v>
      </c>
      <c r="B421" s="5" t="str">
        <f t="shared" si="112"/>
        <v>@Dominic44606500</v>
      </c>
      <c r="C421" s="6" t="s">
        <v>1550</v>
      </c>
      <c r="D421" s="7" t="s">
        <v>1555</v>
      </c>
      <c r="E421" s="8" t="str">
        <f>HYPERLINK("https://twitter.com/Dominic44606500/status/1069112990765539329","1069112990765539329")</f>
        <v>1069112990765539329</v>
      </c>
      <c r="F421" s="9"/>
      <c r="G421" s="5" t="s">
        <v>1556</v>
      </c>
      <c r="H421" s="9"/>
      <c r="I421" s="10">
        <v>0</v>
      </c>
      <c r="J421" s="10">
        <v>1</v>
      </c>
      <c r="K421" s="5" t="str">
        <f t="shared" si="113"/>
        <v>Twitter for iPhone</v>
      </c>
      <c r="L421" s="10">
        <v>2</v>
      </c>
      <c r="M421" s="10">
        <v>14</v>
      </c>
      <c r="N421" s="10">
        <v>0</v>
      </c>
      <c r="O421" s="9"/>
      <c r="P421" s="4">
        <v>43354.061180555553</v>
      </c>
      <c r="Q421" s="6" t="s">
        <v>262</v>
      </c>
      <c r="R421" s="7" t="s">
        <v>1553</v>
      </c>
      <c r="S421" s="5" t="s">
        <v>1554</v>
      </c>
      <c r="T421" s="9"/>
      <c r="U421" s="8" t="str">
        <f t="shared" si="114"/>
        <v>View</v>
      </c>
    </row>
    <row r="422" spans="1:21" ht="78.75">
      <c r="A422" s="4">
        <v>43435.926678240736</v>
      </c>
      <c r="B422" s="5" t="str">
        <f t="shared" si="112"/>
        <v>@Dominic44606500</v>
      </c>
      <c r="C422" s="6" t="s">
        <v>1550</v>
      </c>
      <c r="D422" s="7" t="s">
        <v>1557</v>
      </c>
      <c r="E422" s="8" t="str">
        <f>HYPERLINK("https://twitter.com/Dominic44606500/status/1069112531057168385","1069112531057168385")</f>
        <v>1069112531057168385</v>
      </c>
      <c r="F422" s="9"/>
      <c r="G422" s="5" t="s">
        <v>1558</v>
      </c>
      <c r="H422" s="9"/>
      <c r="I422" s="10">
        <v>0</v>
      </c>
      <c r="J422" s="10">
        <v>1</v>
      </c>
      <c r="K422" s="5" t="str">
        <f t="shared" si="113"/>
        <v>Twitter for iPhone</v>
      </c>
      <c r="L422" s="10">
        <v>2</v>
      </c>
      <c r="M422" s="10">
        <v>14</v>
      </c>
      <c r="N422" s="10">
        <v>0</v>
      </c>
      <c r="O422" s="9"/>
      <c r="P422" s="4">
        <v>43354.061180555553</v>
      </c>
      <c r="Q422" s="6" t="s">
        <v>262</v>
      </c>
      <c r="R422" s="7" t="s">
        <v>1553</v>
      </c>
      <c r="S422" s="5" t="s">
        <v>1554</v>
      </c>
      <c r="T422" s="9"/>
      <c r="U422" s="8" t="str">
        <f t="shared" si="114"/>
        <v>View</v>
      </c>
    </row>
    <row r="423" spans="1:21" ht="67.5">
      <c r="A423" s="4">
        <v>43435.925497685181</v>
      </c>
      <c r="B423" s="5" t="str">
        <f t="shared" si="112"/>
        <v>@Dominic44606500</v>
      </c>
      <c r="C423" s="6" t="s">
        <v>1550</v>
      </c>
      <c r="D423" s="7" t="s">
        <v>1559</v>
      </c>
      <c r="E423" s="8" t="str">
        <f>HYPERLINK("https://twitter.com/Dominic44606500/status/1069112104819449856","1069112104819449856")</f>
        <v>1069112104819449856</v>
      </c>
      <c r="F423" s="9"/>
      <c r="G423" s="5" t="s">
        <v>1560</v>
      </c>
      <c r="H423" s="9"/>
      <c r="I423" s="10">
        <v>0</v>
      </c>
      <c r="J423" s="10">
        <v>1</v>
      </c>
      <c r="K423" s="5" t="str">
        <f t="shared" si="113"/>
        <v>Twitter for iPhone</v>
      </c>
      <c r="L423" s="10">
        <v>2</v>
      </c>
      <c r="M423" s="10">
        <v>14</v>
      </c>
      <c r="N423" s="10">
        <v>0</v>
      </c>
      <c r="O423" s="9"/>
      <c r="P423" s="4">
        <v>43354.061180555553</v>
      </c>
      <c r="Q423" s="6" t="s">
        <v>262</v>
      </c>
      <c r="R423" s="7" t="s">
        <v>1553</v>
      </c>
      <c r="S423" s="5" t="s">
        <v>1554</v>
      </c>
      <c r="T423" s="9"/>
      <c r="U423" s="8" t="str">
        <f t="shared" si="114"/>
        <v>View</v>
      </c>
    </row>
    <row r="424" spans="1:21" ht="146.25">
      <c r="A424" s="4">
        <v>43435.923657407402</v>
      </c>
      <c r="B424" s="5" t="str">
        <f t="shared" si="112"/>
        <v>@Dominic44606500</v>
      </c>
      <c r="C424" s="6" t="s">
        <v>1550</v>
      </c>
      <c r="D424" s="7" t="s">
        <v>1561</v>
      </c>
      <c r="E424" s="8" t="str">
        <f>HYPERLINK("https://twitter.com/Dominic44606500/status/1069111439200153600","1069111439200153600")</f>
        <v>1069111439200153600</v>
      </c>
      <c r="F424" s="9"/>
      <c r="G424" s="5" t="s">
        <v>1562</v>
      </c>
      <c r="H424" s="9"/>
      <c r="I424" s="10">
        <v>0</v>
      </c>
      <c r="J424" s="10">
        <v>2</v>
      </c>
      <c r="K424" s="5" t="str">
        <f t="shared" si="113"/>
        <v>Twitter for iPhone</v>
      </c>
      <c r="L424" s="10">
        <v>2</v>
      </c>
      <c r="M424" s="10">
        <v>14</v>
      </c>
      <c r="N424" s="10">
        <v>0</v>
      </c>
      <c r="O424" s="9"/>
      <c r="P424" s="4">
        <v>43354.061180555553</v>
      </c>
      <c r="Q424" s="6" t="s">
        <v>262</v>
      </c>
      <c r="R424" s="7" t="s">
        <v>1553</v>
      </c>
      <c r="S424" s="5" t="s">
        <v>1554</v>
      </c>
      <c r="T424" s="9"/>
      <c r="U424" s="8" t="str">
        <f t="shared" si="114"/>
        <v>View</v>
      </c>
    </row>
    <row r="425" spans="1:21" ht="135">
      <c r="A425" s="4">
        <v>43435.922164351854</v>
      </c>
      <c r="B425" s="5" t="str">
        <f t="shared" si="112"/>
        <v>@Dominic44606500</v>
      </c>
      <c r="C425" s="6" t="s">
        <v>1550</v>
      </c>
      <c r="D425" s="7" t="s">
        <v>1563</v>
      </c>
      <c r="E425" s="8" t="str">
        <f>HYPERLINK("https://twitter.com/Dominic44606500/status/1069110895437996032","1069110895437996032")</f>
        <v>1069110895437996032</v>
      </c>
      <c r="F425" s="9"/>
      <c r="G425" s="5" t="s">
        <v>1564</v>
      </c>
      <c r="H425" s="9"/>
      <c r="I425" s="10">
        <v>0</v>
      </c>
      <c r="J425" s="10">
        <v>1</v>
      </c>
      <c r="K425" s="5" t="str">
        <f t="shared" si="113"/>
        <v>Twitter for iPhone</v>
      </c>
      <c r="L425" s="10">
        <v>2</v>
      </c>
      <c r="M425" s="10">
        <v>14</v>
      </c>
      <c r="N425" s="10">
        <v>0</v>
      </c>
      <c r="O425" s="9"/>
      <c r="P425" s="4">
        <v>43354.061180555553</v>
      </c>
      <c r="Q425" s="6" t="s">
        <v>262</v>
      </c>
      <c r="R425" s="7" t="s">
        <v>1553</v>
      </c>
      <c r="S425" s="5" t="s">
        <v>1554</v>
      </c>
      <c r="T425" s="9"/>
      <c r="U425" s="8" t="str">
        <f t="shared" si="114"/>
        <v>View</v>
      </c>
    </row>
    <row r="426" spans="1:21" ht="45">
      <c r="A426" s="4">
        <v>43435.920659722222</v>
      </c>
      <c r="B426" s="5" t="str">
        <f t="shared" si="112"/>
        <v>@Dominic44606500</v>
      </c>
      <c r="C426" s="6" t="s">
        <v>1550</v>
      </c>
      <c r="D426" s="7" t="s">
        <v>1565</v>
      </c>
      <c r="E426" s="8" t="str">
        <f>HYPERLINK("https://twitter.com/Dominic44606500/status/1069110351352852480","1069110351352852480")</f>
        <v>1069110351352852480</v>
      </c>
      <c r="F426" s="9"/>
      <c r="G426" s="5" t="s">
        <v>1566</v>
      </c>
      <c r="H426" s="9"/>
      <c r="I426" s="10">
        <v>0</v>
      </c>
      <c r="J426" s="10">
        <v>1</v>
      </c>
      <c r="K426" s="5" t="str">
        <f t="shared" si="113"/>
        <v>Twitter for iPhone</v>
      </c>
      <c r="L426" s="10">
        <v>2</v>
      </c>
      <c r="M426" s="10">
        <v>14</v>
      </c>
      <c r="N426" s="10">
        <v>0</v>
      </c>
      <c r="O426" s="9"/>
      <c r="P426" s="4">
        <v>43354.061180555553</v>
      </c>
      <c r="Q426" s="6" t="s">
        <v>262</v>
      </c>
      <c r="R426" s="7" t="s">
        <v>1553</v>
      </c>
      <c r="S426" s="5" t="s">
        <v>1554</v>
      </c>
      <c r="T426" s="9"/>
      <c r="U426" s="8" t="str">
        <f t="shared" si="114"/>
        <v>View</v>
      </c>
    </row>
    <row r="427" spans="1:21" ht="67.5">
      <c r="A427" s="4">
        <v>43435.919363425928</v>
      </c>
      <c r="B427" s="5" t="str">
        <f t="shared" si="112"/>
        <v>@Dominic44606500</v>
      </c>
      <c r="C427" s="6" t="s">
        <v>1550</v>
      </c>
      <c r="D427" s="7" t="s">
        <v>1567</v>
      </c>
      <c r="E427" s="8" t="str">
        <f>HYPERLINK("https://twitter.com/Dominic44606500/status/1069109880382836736","1069109880382836736")</f>
        <v>1069109880382836736</v>
      </c>
      <c r="F427" s="9"/>
      <c r="G427" s="5" t="s">
        <v>1568</v>
      </c>
      <c r="H427" s="9"/>
      <c r="I427" s="10">
        <v>0</v>
      </c>
      <c r="J427" s="10">
        <v>2</v>
      </c>
      <c r="K427" s="5" t="str">
        <f t="shared" si="113"/>
        <v>Twitter for iPhone</v>
      </c>
      <c r="L427" s="10">
        <v>2</v>
      </c>
      <c r="M427" s="10">
        <v>14</v>
      </c>
      <c r="N427" s="10">
        <v>0</v>
      </c>
      <c r="O427" s="9"/>
      <c r="P427" s="4">
        <v>43354.061180555553</v>
      </c>
      <c r="Q427" s="6" t="s">
        <v>262</v>
      </c>
      <c r="R427" s="7" t="s">
        <v>1553</v>
      </c>
      <c r="S427" s="5" t="s">
        <v>1554</v>
      </c>
      <c r="T427" s="9"/>
      <c r="U427" s="8" t="str">
        <f t="shared" si="114"/>
        <v>View</v>
      </c>
    </row>
    <row r="428" spans="1:21" ht="45">
      <c r="A428" s="4">
        <v>43435.917731481481</v>
      </c>
      <c r="B428" s="5" t="str">
        <f t="shared" si="112"/>
        <v>@Dominic44606500</v>
      </c>
      <c r="C428" s="6" t="s">
        <v>1550</v>
      </c>
      <c r="D428" s="7" t="s">
        <v>1569</v>
      </c>
      <c r="E428" s="8" t="str">
        <f>HYPERLINK("https://twitter.com/Dominic44606500/status/1069109288579133441","1069109288579133441")</f>
        <v>1069109288579133441</v>
      </c>
      <c r="F428" s="9"/>
      <c r="G428" s="5" t="s">
        <v>1570</v>
      </c>
      <c r="H428" s="9"/>
      <c r="I428" s="10">
        <v>0</v>
      </c>
      <c r="J428" s="10">
        <v>1</v>
      </c>
      <c r="K428" s="5" t="str">
        <f t="shared" si="113"/>
        <v>Twitter for iPhone</v>
      </c>
      <c r="L428" s="10">
        <v>2</v>
      </c>
      <c r="M428" s="10">
        <v>14</v>
      </c>
      <c r="N428" s="10">
        <v>0</v>
      </c>
      <c r="O428" s="9"/>
      <c r="P428" s="4">
        <v>43354.061180555553</v>
      </c>
      <c r="Q428" s="6" t="s">
        <v>262</v>
      </c>
      <c r="R428" s="7" t="s">
        <v>1553</v>
      </c>
      <c r="S428" s="5" t="s">
        <v>1554</v>
      </c>
      <c r="T428" s="9"/>
      <c r="U428" s="8" t="str">
        <f t="shared" si="114"/>
        <v>View</v>
      </c>
    </row>
    <row r="429" spans="1:21" ht="202.5">
      <c r="A429" s="4">
        <v>43435.910983796297</v>
      </c>
      <c r="B429" s="5" t="str">
        <f>HYPERLINK("https://twitter.com/junewora","@junewora")</f>
        <v>@junewora</v>
      </c>
      <c r="C429" s="6" t="s">
        <v>1571</v>
      </c>
      <c r="D429" s="7" t="s">
        <v>1572</v>
      </c>
      <c r="E429" s="8" t="str">
        <f>HYPERLINK("https://twitter.com/junewora/status/1069106844382113792","1069106844382113792")</f>
        <v>1069106844382113792</v>
      </c>
      <c r="F429" s="9"/>
      <c r="G429" s="5" t="s">
        <v>1573</v>
      </c>
      <c r="H429" s="9"/>
      <c r="I429" s="10">
        <v>2</v>
      </c>
      <c r="J429" s="10">
        <v>6</v>
      </c>
      <c r="K429" s="5" t="str">
        <f t="shared" si="113"/>
        <v>Twitter for iPhone</v>
      </c>
      <c r="L429" s="10">
        <v>29</v>
      </c>
      <c r="M429" s="10">
        <v>107</v>
      </c>
      <c r="N429" s="10">
        <v>1</v>
      </c>
      <c r="O429" s="9"/>
      <c r="P429" s="4">
        <v>41646.310208333336</v>
      </c>
      <c r="Q429" s="9"/>
      <c r="R429" s="7" t="s">
        <v>1574</v>
      </c>
      <c r="S429" s="9"/>
      <c r="T429" s="9"/>
      <c r="U429" s="8" t="str">
        <f>HYPERLINK("https://pbs.twimg.com/profile_images/939504217206636544/6EibwXa7.jpg","View")</f>
        <v>View</v>
      </c>
    </row>
    <row r="430" spans="1:21" ht="101.25">
      <c r="A430" s="4">
        <v>43435.904212962967</v>
      </c>
      <c r="B430" s="5" t="str">
        <f>HYPERLINK("https://twitter.com/prachachat","@prachachat")</f>
        <v>@prachachat</v>
      </c>
      <c r="C430" s="6" t="s">
        <v>1120</v>
      </c>
      <c r="D430" s="7" t="s">
        <v>1575</v>
      </c>
      <c r="E430" s="8" t="str">
        <f>HYPERLINK("https://twitter.com/prachachat/status/1069104391762849792","1069104391762849792")</f>
        <v>1069104391762849792</v>
      </c>
      <c r="F430" s="5" t="s">
        <v>1576</v>
      </c>
      <c r="G430" s="9"/>
      <c r="H430" s="9"/>
      <c r="I430" s="10">
        <v>1</v>
      </c>
      <c r="J430" s="10">
        <v>2</v>
      </c>
      <c r="K430" s="5" t="str">
        <f>HYPERLINK("http://www.facebook.com/twitter","Facebook")</f>
        <v>Facebook</v>
      </c>
      <c r="L430" s="10">
        <v>192704</v>
      </c>
      <c r="M430" s="10">
        <v>242</v>
      </c>
      <c r="N430" s="10">
        <v>575</v>
      </c>
      <c r="O430" s="9"/>
      <c r="P430" s="4">
        <v>40038.225358796299</v>
      </c>
      <c r="Q430" s="9"/>
      <c r="R430" s="7" t="s">
        <v>1124</v>
      </c>
      <c r="S430" s="5" t="s">
        <v>1125</v>
      </c>
      <c r="T430" s="9"/>
      <c r="U430" s="8" t="str">
        <f>HYPERLINK("https://pbs.twimg.com/profile_images/955391792182018049/xjw_vJyx.jpg","View")</f>
        <v>View</v>
      </c>
    </row>
    <row r="431" spans="1:21" ht="78.75">
      <c r="A431" s="4">
        <v>43435.902766203704</v>
      </c>
      <c r="B431" s="5" t="str">
        <f>HYPERLINK("https://twitter.com/JJojopanaligan","@JJojopanaligan")</f>
        <v>@JJojopanaligan</v>
      </c>
      <c r="C431" s="6" t="s">
        <v>1577</v>
      </c>
      <c r="D431" s="7" t="s">
        <v>1578</v>
      </c>
      <c r="E431" s="8" t="str">
        <f>HYPERLINK("https://twitter.com/JJojopanaligan/status/1069103868267483137","1069103868267483137")</f>
        <v>1069103868267483137</v>
      </c>
      <c r="F431" s="5" t="s">
        <v>1579</v>
      </c>
      <c r="G431" s="9"/>
      <c r="H431" s="9"/>
      <c r="I431" s="10">
        <v>0</v>
      </c>
      <c r="J431" s="10">
        <v>0</v>
      </c>
      <c r="K431" s="5" t="str">
        <f>HYPERLINK("http://twitter.com/download/android","Twitter for Android")</f>
        <v>Twitter for Android</v>
      </c>
      <c r="L431" s="10">
        <v>274</v>
      </c>
      <c r="M431" s="10">
        <v>217</v>
      </c>
      <c r="N431" s="10">
        <v>1</v>
      </c>
      <c r="O431" s="9"/>
      <c r="P431" s="4">
        <v>41964.435381944444</v>
      </c>
      <c r="Q431" s="9"/>
      <c r="R431" s="9"/>
      <c r="S431" s="9"/>
      <c r="T431" s="9"/>
      <c r="U431" s="8" t="str">
        <f>HYPERLINK("https://pbs.twimg.com/profile_images/871241871942492160/AW9dS1HY.jpg","View")</f>
        <v>View</v>
      </c>
    </row>
    <row r="432" spans="1:21" ht="67.5">
      <c r="A432" s="4">
        <v>43435.899525462963</v>
      </c>
      <c r="B432" s="5" t="str">
        <f>HYPERLINK("https://twitter.com/hugkies","@hugkies")</f>
        <v>@hugkies</v>
      </c>
      <c r="C432" s="6" t="s">
        <v>801</v>
      </c>
      <c r="D432" s="7" t="s">
        <v>1580</v>
      </c>
      <c r="E432" s="8" t="str">
        <f>HYPERLINK("https://twitter.com/hugkies/status/1069102691199213568","1069102691199213568")</f>
        <v>1069102691199213568</v>
      </c>
      <c r="F432" s="5" t="s">
        <v>1581</v>
      </c>
      <c r="G432" s="9"/>
      <c r="H432" s="9"/>
      <c r="I432" s="10">
        <v>0</v>
      </c>
      <c r="J432" s="10">
        <v>0</v>
      </c>
      <c r="K432" s="5" t="str">
        <f>HYPERLINK("http://instagram.com","Instagram")</f>
        <v>Instagram</v>
      </c>
      <c r="L432" s="10">
        <v>299</v>
      </c>
      <c r="M432" s="10">
        <v>687</v>
      </c>
      <c r="N432" s="10">
        <v>3</v>
      </c>
      <c r="O432" s="9"/>
      <c r="P432" s="4">
        <v>40416.784791666665</v>
      </c>
      <c r="Q432" s="6" t="s">
        <v>804</v>
      </c>
      <c r="R432" s="7" t="s">
        <v>805</v>
      </c>
      <c r="S432" s="5" t="s">
        <v>806</v>
      </c>
      <c r="T432" s="9"/>
      <c r="U432" s="8" t="str">
        <f>HYPERLINK("https://pbs.twimg.com/profile_images/1068372483009474560/5rn-C9gk.jpg","View")</f>
        <v>View</v>
      </c>
    </row>
    <row r="433" spans="1:21" ht="112.5">
      <c r="A433" s="4">
        <v>43435.891921296294</v>
      </c>
      <c r="B433" s="5" t="str">
        <f t="shared" ref="B433:B438" si="115">HYPERLINK("https://twitter.com/TweetyNoko","@TweetyNoko")</f>
        <v>@TweetyNoko</v>
      </c>
      <c r="C433" s="6" t="s">
        <v>1159</v>
      </c>
      <c r="D433" s="7" t="s">
        <v>1582</v>
      </c>
      <c r="E433" s="8" t="str">
        <f>HYPERLINK("https://twitter.com/TweetyNoko/status/1069099937483284480","1069099937483284480")</f>
        <v>1069099937483284480</v>
      </c>
      <c r="F433" s="9"/>
      <c r="G433" s="5" t="s">
        <v>1583</v>
      </c>
      <c r="H433" s="9"/>
      <c r="I433" s="10">
        <v>5</v>
      </c>
      <c r="J433" s="10">
        <v>10</v>
      </c>
      <c r="K433" s="5" t="str">
        <f t="shared" ref="K433:K438" si="116">HYPERLINK("http://twitter.com/download/android","Twitter for Android")</f>
        <v>Twitter for Android</v>
      </c>
      <c r="L433" s="10">
        <v>80</v>
      </c>
      <c r="M433" s="10">
        <v>129</v>
      </c>
      <c r="N433" s="10">
        <v>0</v>
      </c>
      <c r="O433" s="9"/>
      <c r="P433" s="4">
        <v>42944.481539351851</v>
      </c>
      <c r="Q433" s="6" t="s">
        <v>1162</v>
      </c>
      <c r="R433" s="7" t="s">
        <v>1163</v>
      </c>
      <c r="S433" s="5" t="s">
        <v>1164</v>
      </c>
      <c r="T433" s="9"/>
      <c r="U433" s="8" t="str">
        <f t="shared" ref="U433:U438" si="117">HYPERLINK("https://pbs.twimg.com/profile_images/1069777978643513344/3Erzv3n0.jpg","View")</f>
        <v>View</v>
      </c>
    </row>
    <row r="434" spans="1:21" ht="135">
      <c r="A434" s="4">
        <v>43435.886944444443</v>
      </c>
      <c r="B434" s="5" t="str">
        <f t="shared" si="115"/>
        <v>@TweetyNoko</v>
      </c>
      <c r="C434" s="6" t="s">
        <v>1159</v>
      </c>
      <c r="D434" s="7" t="s">
        <v>1584</v>
      </c>
      <c r="E434" s="8" t="str">
        <f>HYPERLINK("https://twitter.com/TweetyNoko/status/1069098131818565632","1069098131818565632")</f>
        <v>1069098131818565632</v>
      </c>
      <c r="F434" s="9"/>
      <c r="G434" s="5" t="s">
        <v>1585</v>
      </c>
      <c r="H434" s="9"/>
      <c r="I434" s="10">
        <v>15</v>
      </c>
      <c r="J434" s="10">
        <v>19</v>
      </c>
      <c r="K434" s="5" t="str">
        <f t="shared" si="116"/>
        <v>Twitter for Android</v>
      </c>
      <c r="L434" s="10">
        <v>80</v>
      </c>
      <c r="M434" s="10">
        <v>129</v>
      </c>
      <c r="N434" s="10">
        <v>0</v>
      </c>
      <c r="O434" s="9"/>
      <c r="P434" s="4">
        <v>42944.481539351851</v>
      </c>
      <c r="Q434" s="6" t="s">
        <v>1162</v>
      </c>
      <c r="R434" s="7" t="s">
        <v>1163</v>
      </c>
      <c r="S434" s="5" t="s">
        <v>1164</v>
      </c>
      <c r="T434" s="9"/>
      <c r="U434" s="8" t="str">
        <f t="shared" si="117"/>
        <v>View</v>
      </c>
    </row>
    <row r="435" spans="1:21" ht="123.75">
      <c r="A435" s="4">
        <v>43435.88590277778</v>
      </c>
      <c r="B435" s="5" t="str">
        <f t="shared" si="115"/>
        <v>@TweetyNoko</v>
      </c>
      <c r="C435" s="6" t="s">
        <v>1159</v>
      </c>
      <c r="D435" s="7" t="s">
        <v>1586</v>
      </c>
      <c r="E435" s="8" t="str">
        <f>HYPERLINK("https://twitter.com/TweetyNoko/status/1069097754457067520","1069097754457067520")</f>
        <v>1069097754457067520</v>
      </c>
      <c r="F435" s="9"/>
      <c r="G435" s="5" t="s">
        <v>1587</v>
      </c>
      <c r="H435" s="9"/>
      <c r="I435" s="10">
        <v>16</v>
      </c>
      <c r="J435" s="10">
        <v>18</v>
      </c>
      <c r="K435" s="5" t="str">
        <f t="shared" si="116"/>
        <v>Twitter for Android</v>
      </c>
      <c r="L435" s="10">
        <v>80</v>
      </c>
      <c r="M435" s="10">
        <v>129</v>
      </c>
      <c r="N435" s="10">
        <v>0</v>
      </c>
      <c r="O435" s="9"/>
      <c r="P435" s="4">
        <v>42944.481539351851</v>
      </c>
      <c r="Q435" s="6" t="s">
        <v>1162</v>
      </c>
      <c r="R435" s="7" t="s">
        <v>1163</v>
      </c>
      <c r="S435" s="5" t="s">
        <v>1164</v>
      </c>
      <c r="T435" s="9"/>
      <c r="U435" s="8" t="str">
        <f t="shared" si="117"/>
        <v>View</v>
      </c>
    </row>
    <row r="436" spans="1:21" ht="112.5">
      <c r="A436" s="4">
        <v>43435.882951388892</v>
      </c>
      <c r="B436" s="5" t="str">
        <f t="shared" si="115"/>
        <v>@TweetyNoko</v>
      </c>
      <c r="C436" s="6" t="s">
        <v>1159</v>
      </c>
      <c r="D436" s="7" t="s">
        <v>1588</v>
      </c>
      <c r="E436" s="8" t="str">
        <f>HYPERLINK("https://twitter.com/TweetyNoko/status/1069096686834745344","1069096686834745344")</f>
        <v>1069096686834745344</v>
      </c>
      <c r="F436" s="9"/>
      <c r="G436" s="5" t="s">
        <v>1589</v>
      </c>
      <c r="H436" s="9"/>
      <c r="I436" s="10">
        <v>15</v>
      </c>
      <c r="J436" s="10">
        <v>21</v>
      </c>
      <c r="K436" s="5" t="str">
        <f t="shared" si="116"/>
        <v>Twitter for Android</v>
      </c>
      <c r="L436" s="10">
        <v>80</v>
      </c>
      <c r="M436" s="10">
        <v>129</v>
      </c>
      <c r="N436" s="10">
        <v>0</v>
      </c>
      <c r="O436" s="9"/>
      <c r="P436" s="4">
        <v>42944.481539351851</v>
      </c>
      <c r="Q436" s="6" t="s">
        <v>1162</v>
      </c>
      <c r="R436" s="7" t="s">
        <v>1163</v>
      </c>
      <c r="S436" s="5" t="s">
        <v>1164</v>
      </c>
      <c r="T436" s="9"/>
      <c r="U436" s="8" t="str">
        <f t="shared" si="117"/>
        <v>View</v>
      </c>
    </row>
    <row r="437" spans="1:21" ht="112.5">
      <c r="A437" s="4">
        <v>43435.88212962963</v>
      </c>
      <c r="B437" s="5" t="str">
        <f t="shared" si="115"/>
        <v>@TweetyNoko</v>
      </c>
      <c r="C437" s="6" t="s">
        <v>1159</v>
      </c>
      <c r="D437" s="7" t="s">
        <v>1590</v>
      </c>
      <c r="E437" s="8" t="str">
        <f>HYPERLINK("https://twitter.com/TweetyNoko/status/1069096389844451328","1069096389844451328")</f>
        <v>1069096389844451328</v>
      </c>
      <c r="F437" s="9"/>
      <c r="G437" s="5" t="s">
        <v>1591</v>
      </c>
      <c r="H437" s="9"/>
      <c r="I437" s="10">
        <v>21</v>
      </c>
      <c r="J437" s="10">
        <v>23</v>
      </c>
      <c r="K437" s="5" t="str">
        <f t="shared" si="116"/>
        <v>Twitter for Android</v>
      </c>
      <c r="L437" s="10">
        <v>80</v>
      </c>
      <c r="M437" s="10">
        <v>129</v>
      </c>
      <c r="N437" s="10">
        <v>0</v>
      </c>
      <c r="O437" s="9"/>
      <c r="P437" s="4">
        <v>42944.481539351851</v>
      </c>
      <c r="Q437" s="6" t="s">
        <v>1162</v>
      </c>
      <c r="R437" s="7" t="s">
        <v>1163</v>
      </c>
      <c r="S437" s="5" t="s">
        <v>1164</v>
      </c>
      <c r="T437" s="9"/>
      <c r="U437" s="8" t="str">
        <f t="shared" si="117"/>
        <v>View</v>
      </c>
    </row>
    <row r="438" spans="1:21" ht="90">
      <c r="A438" s="4">
        <v>43435.881238425922</v>
      </c>
      <c r="B438" s="5" t="str">
        <f t="shared" si="115"/>
        <v>@TweetyNoko</v>
      </c>
      <c r="C438" s="6" t="s">
        <v>1159</v>
      </c>
      <c r="D438" s="7" t="s">
        <v>1592</v>
      </c>
      <c r="E438" s="8" t="str">
        <f>HYPERLINK("https://twitter.com/TweetyNoko/status/1069096066480451584","1069096066480451584")</f>
        <v>1069096066480451584</v>
      </c>
      <c r="F438" s="9"/>
      <c r="G438" s="5" t="s">
        <v>1593</v>
      </c>
      <c r="H438" s="9"/>
      <c r="I438" s="10">
        <v>12</v>
      </c>
      <c r="J438" s="10">
        <v>16</v>
      </c>
      <c r="K438" s="5" t="str">
        <f t="shared" si="116"/>
        <v>Twitter for Android</v>
      </c>
      <c r="L438" s="10">
        <v>80</v>
      </c>
      <c r="M438" s="10">
        <v>129</v>
      </c>
      <c r="N438" s="10">
        <v>0</v>
      </c>
      <c r="O438" s="9"/>
      <c r="P438" s="4">
        <v>42944.481539351851</v>
      </c>
      <c r="Q438" s="6" t="s">
        <v>1162</v>
      </c>
      <c r="R438" s="7" t="s">
        <v>1163</v>
      </c>
      <c r="S438" s="5" t="s">
        <v>1164</v>
      </c>
      <c r="T438" s="9"/>
      <c r="U438" s="8" t="str">
        <f t="shared" si="117"/>
        <v>View</v>
      </c>
    </row>
    <row r="439" spans="1:21" ht="56.25">
      <c r="A439" s="4">
        <v>43435.879143518519</v>
      </c>
      <c r="B439" s="5" t="str">
        <f>HYPERLINK("https://twitter.com/ICELaksi","@ICELaksi")</f>
        <v>@ICELaksi</v>
      </c>
      <c r="C439" s="6" t="s">
        <v>1594</v>
      </c>
      <c r="D439" s="7" t="s">
        <v>1595</v>
      </c>
      <c r="E439" s="8" t="str">
        <f>HYPERLINK("https://twitter.com/ICELaksi/status/1069095307743453184","1069095307743453184")</f>
        <v>1069095307743453184</v>
      </c>
      <c r="F439" s="5" t="s">
        <v>1596</v>
      </c>
      <c r="G439" s="9"/>
      <c r="H439" s="9"/>
      <c r="I439" s="10">
        <v>0</v>
      </c>
      <c r="J439" s="10">
        <v>0</v>
      </c>
      <c r="K439" s="5" t="str">
        <f>HYPERLINK("http://instagram.com","Instagram")</f>
        <v>Instagram</v>
      </c>
      <c r="L439" s="10">
        <v>53</v>
      </c>
      <c r="M439" s="10">
        <v>46</v>
      </c>
      <c r="N439" s="10">
        <v>0</v>
      </c>
      <c r="O439" s="9"/>
      <c r="P439" s="4">
        <v>40169.778043981481</v>
      </c>
      <c r="Q439" s="6" t="s">
        <v>1597</v>
      </c>
      <c r="R439" s="9"/>
      <c r="S439" s="9"/>
      <c r="T439" s="9"/>
      <c r="U439" s="8" t="str">
        <f>HYPERLINK("https://pbs.twimg.com/profile_images/3579145306/a232b206b2d6f4eaf7bf7eee3a08baf5.jpeg","View")</f>
        <v>View</v>
      </c>
    </row>
    <row r="440" spans="1:21" ht="56.25">
      <c r="A440" s="4">
        <v>43435.876377314809</v>
      </c>
      <c r="B440" s="5" t="str">
        <f>HYPERLINK("https://twitter.com/adisorn4438","@adisorn4438")</f>
        <v>@adisorn4438</v>
      </c>
      <c r="C440" s="6" t="s">
        <v>1598</v>
      </c>
      <c r="D440" s="7" t="s">
        <v>1599</v>
      </c>
      <c r="E440" s="8" t="str">
        <f>HYPERLINK("https://twitter.com/adisorn4438/status/1069094305388613633","1069094305388613633")</f>
        <v>1069094305388613633</v>
      </c>
      <c r="F440" s="5" t="s">
        <v>1600</v>
      </c>
      <c r="G440" s="9"/>
      <c r="H440" s="9"/>
      <c r="I440" s="10">
        <v>0</v>
      </c>
      <c r="J440" s="10">
        <v>0</v>
      </c>
      <c r="K440" s="5" t="str">
        <f>HYPERLINK("http://www.facebook.com/twitter","Facebook")</f>
        <v>Facebook</v>
      </c>
      <c r="L440" s="10">
        <v>61</v>
      </c>
      <c r="M440" s="10">
        <v>337</v>
      </c>
      <c r="N440" s="10">
        <v>0</v>
      </c>
      <c r="O440" s="9"/>
      <c r="P440" s="4">
        <v>41969.668912037036</v>
      </c>
      <c r="Q440" s="6" t="s">
        <v>1601</v>
      </c>
      <c r="R440" s="9"/>
      <c r="S440" s="5" t="s">
        <v>1602</v>
      </c>
      <c r="T440" s="9"/>
      <c r="U440" s="8" t="str">
        <f>HYPERLINK("https://pbs.twimg.com/profile_images/1070558585191419904/yMMJoeL3.jpg","View")</f>
        <v>View</v>
      </c>
    </row>
    <row r="441" spans="1:21" ht="168.75">
      <c r="A441" s="4">
        <v>43435.871412037042</v>
      </c>
      <c r="B441" s="5" t="str">
        <f>HYPERLINK("https://twitter.com/channel_cocoa","@channel_cocoa")</f>
        <v>@channel_cocoa</v>
      </c>
      <c r="C441" s="6" t="s">
        <v>1603</v>
      </c>
      <c r="D441" s="7" t="s">
        <v>1604</v>
      </c>
      <c r="E441" s="8" t="str">
        <f>HYPERLINK("https://twitter.com/channel_cocoa/status/1069092503293284352","1069092503293284352")</f>
        <v>1069092503293284352</v>
      </c>
      <c r="F441" s="9"/>
      <c r="G441" s="5" t="s">
        <v>1605</v>
      </c>
      <c r="H441" s="9"/>
      <c r="I441" s="10">
        <v>0</v>
      </c>
      <c r="J441" s="10">
        <v>3</v>
      </c>
      <c r="K441" s="5" t="str">
        <f>HYPERLINK("http://twitter.com/download/iphone","Twitter for iPhone")</f>
        <v>Twitter for iPhone</v>
      </c>
      <c r="L441" s="10">
        <v>1104</v>
      </c>
      <c r="M441" s="10">
        <v>111</v>
      </c>
      <c r="N441" s="10">
        <v>0</v>
      </c>
      <c r="O441" s="9"/>
      <c r="P441" s="4">
        <v>42909.41878472222</v>
      </c>
      <c r="Q441" s="6" t="s">
        <v>1606</v>
      </c>
      <c r="R441" s="7" t="s">
        <v>1607</v>
      </c>
      <c r="S441" s="5" t="s">
        <v>1608</v>
      </c>
      <c r="T441" s="9"/>
      <c r="U441" s="8" t="str">
        <f>HYPERLINK("https://pbs.twimg.com/profile_images/1038689659730124800/ZeSvnfwl.jpg","View")</f>
        <v>View</v>
      </c>
    </row>
    <row r="442" spans="1:21" ht="146.25">
      <c r="A442" s="4">
        <v>43435.864004629635</v>
      </c>
      <c r="B442" s="5" t="str">
        <f>HYPERLINK("https://twitter.com/kangsom_pantip","@kangsom_pantip")</f>
        <v>@kangsom_pantip</v>
      </c>
      <c r="C442" s="6" t="s">
        <v>736</v>
      </c>
      <c r="D442" s="7" t="s">
        <v>1609</v>
      </c>
      <c r="E442" s="8" t="str">
        <f>HYPERLINK("https://twitter.com/kangsom_pantip/status/1069089818154594304","1069089818154594304")</f>
        <v>1069089818154594304</v>
      </c>
      <c r="F442" s="5" t="s">
        <v>1610</v>
      </c>
      <c r="G442" s="9"/>
      <c r="H442" s="5" t="str">
        <f>HYPERLINK("https://ctrlq.org/maps/address/#13.72703909,100.50997928","Map")</f>
        <v>Map</v>
      </c>
      <c r="I442" s="10">
        <v>1</v>
      </c>
      <c r="J442" s="10">
        <v>2</v>
      </c>
      <c r="K442" s="5" t="str">
        <f>HYPERLINK("http://instagram.com","Instagram")</f>
        <v>Instagram</v>
      </c>
      <c r="L442" s="10">
        <v>7344</v>
      </c>
      <c r="M442" s="10">
        <v>86</v>
      </c>
      <c r="N442" s="10">
        <v>31</v>
      </c>
      <c r="O442" s="9"/>
      <c r="P442" s="4">
        <v>41032.008634259255</v>
      </c>
      <c r="Q442" s="9"/>
      <c r="R442" s="7" t="s">
        <v>738</v>
      </c>
      <c r="S442" s="5" t="s">
        <v>739</v>
      </c>
      <c r="T442" s="9"/>
      <c r="U442" s="8" t="str">
        <f>HYPERLINK("https://pbs.twimg.com/profile_images/924814695273394176/QGJX2_ms.jpg","View")</f>
        <v>View</v>
      </c>
    </row>
    <row r="443" spans="1:21" ht="236.25">
      <c r="A443" s="4">
        <v>43435.842951388884</v>
      </c>
      <c r="B443" s="5" t="str">
        <f>HYPERLINK("https://twitter.com/Marylene2489","@Marylene2489")</f>
        <v>@Marylene2489</v>
      </c>
      <c r="C443" s="6" t="s">
        <v>170</v>
      </c>
      <c r="D443" s="7" t="s">
        <v>1611</v>
      </c>
      <c r="E443" s="8" t="str">
        <f>HYPERLINK("https://twitter.com/Marylene2489/status/1069082189017448449","1069082189017448449")</f>
        <v>1069082189017448449</v>
      </c>
      <c r="F443" s="9"/>
      <c r="G443" s="5" t="s">
        <v>1612</v>
      </c>
      <c r="H443" s="9"/>
      <c r="I443" s="10">
        <v>15</v>
      </c>
      <c r="J443" s="10">
        <v>13</v>
      </c>
      <c r="K443" s="5" t="str">
        <f>HYPERLINK("http://twitter.com","Twitter Web Client")</f>
        <v>Twitter Web Client</v>
      </c>
      <c r="L443" s="10">
        <v>210</v>
      </c>
      <c r="M443" s="10">
        <v>69</v>
      </c>
      <c r="N443" s="10">
        <v>8</v>
      </c>
      <c r="O443" s="9"/>
      <c r="P443" s="4">
        <v>40749.25571759259</v>
      </c>
      <c r="Q443" s="6" t="s">
        <v>173</v>
      </c>
      <c r="R443" s="7" t="s">
        <v>174</v>
      </c>
      <c r="S443" s="9"/>
      <c r="T443" s="9"/>
      <c r="U443" s="8" t="str">
        <f>HYPERLINK("https://pbs.twimg.com/profile_images/925087093507813376/EO7d_Yor.jpg","View")</f>
        <v>View</v>
      </c>
    </row>
    <row r="444" spans="1:21" ht="101.25">
      <c r="A444" s="4">
        <v>43435.833981481483</v>
      </c>
      <c r="B444" s="5" t="str">
        <f>HYPERLINK("https://twitter.com/Shippy2012","@Shippy2012")</f>
        <v>@Shippy2012</v>
      </c>
      <c r="C444" s="6" t="s">
        <v>1613</v>
      </c>
      <c r="D444" s="7" t="s">
        <v>1614</v>
      </c>
      <c r="E444" s="8" t="str">
        <f>HYPERLINK("https://twitter.com/Shippy2012/status/1069078939996368896","1069078939996368896")</f>
        <v>1069078939996368896</v>
      </c>
      <c r="F444" s="5" t="s">
        <v>1615</v>
      </c>
      <c r="G444" s="9"/>
      <c r="H444" s="5" t="str">
        <f>HYPERLINK("https://ctrlq.org/maps/address/#13.7522,100.494","Map")</f>
        <v>Map</v>
      </c>
      <c r="I444" s="10">
        <v>0</v>
      </c>
      <c r="J444" s="10">
        <v>0</v>
      </c>
      <c r="K444" s="5" t="str">
        <f>HYPERLINK("http://instagram.com","Instagram")</f>
        <v>Instagram</v>
      </c>
      <c r="L444" s="10">
        <v>752</v>
      </c>
      <c r="M444" s="10">
        <v>2924</v>
      </c>
      <c r="N444" s="10">
        <v>16</v>
      </c>
      <c r="O444" s="9"/>
      <c r="P444" s="4">
        <v>40096.023819444446</v>
      </c>
      <c r="Q444" s="6" t="s">
        <v>1616</v>
      </c>
      <c r="R444" s="7" t="s">
        <v>1617</v>
      </c>
      <c r="S444" s="9"/>
      <c r="T444" s="9"/>
      <c r="U444" s="8" t="str">
        <f>HYPERLINK("https://pbs.twimg.com/profile_images/1002790031658872833/-1gkosqM.jpg","View")</f>
        <v>View</v>
      </c>
    </row>
    <row r="445" spans="1:21" ht="225">
      <c r="A445" s="4">
        <v>43435.833333333328</v>
      </c>
      <c r="B445" s="5" t="str">
        <f>HYPERLINK("https://twitter.com/thestandardth","@thestandardth")</f>
        <v>@thestandardth</v>
      </c>
      <c r="C445" s="6" t="s">
        <v>608</v>
      </c>
      <c r="D445" s="7" t="s">
        <v>1618</v>
      </c>
      <c r="E445" s="8" t="str">
        <f>HYPERLINK("https://twitter.com/thestandardth/status/1069078704754647040","1069078704754647040")</f>
        <v>1069078704754647040</v>
      </c>
      <c r="F445" s="9"/>
      <c r="G445" s="5" t="s">
        <v>1619</v>
      </c>
      <c r="H445" s="9"/>
      <c r="I445" s="10">
        <v>20</v>
      </c>
      <c r="J445" s="10">
        <v>13</v>
      </c>
      <c r="K445" s="5" t="str">
        <f t="shared" ref="K445:K446" si="118">HYPERLINK("https://studio.twitter.com","Twitter Media Studio")</f>
        <v>Twitter Media Studio</v>
      </c>
      <c r="L445" s="10">
        <v>147007</v>
      </c>
      <c r="M445" s="10">
        <v>3</v>
      </c>
      <c r="N445" s="10">
        <v>200</v>
      </c>
      <c r="O445" s="9"/>
      <c r="P445" s="4">
        <v>42787.811111111107</v>
      </c>
      <c r="Q445" s="6" t="s">
        <v>59</v>
      </c>
      <c r="R445" s="7" t="s">
        <v>611</v>
      </c>
      <c r="S445" s="5" t="s">
        <v>612</v>
      </c>
      <c r="T445" s="9"/>
      <c r="U445" s="8" t="str">
        <f>HYPERLINK("https://pbs.twimg.com/profile_images/925538270129172480/sTxyQhdb.jpg","View")</f>
        <v>View</v>
      </c>
    </row>
    <row r="446" spans="1:21" ht="225">
      <c r="A446" s="4">
        <v>43435.833333333328</v>
      </c>
      <c r="B446" s="5" t="str">
        <f>HYPERLINK("https://twitter.com/TheStandardVDO","@TheStandardVDO")</f>
        <v>@TheStandardVDO</v>
      </c>
      <c r="C446" s="6" t="s">
        <v>1620</v>
      </c>
      <c r="D446" s="7" t="s">
        <v>1618</v>
      </c>
      <c r="E446" s="8" t="str">
        <f>HYPERLINK("https://twitter.com/TheStandardVDO/status/1069078704276422657","1069078704276422657")</f>
        <v>1069078704276422657</v>
      </c>
      <c r="F446" s="9"/>
      <c r="G446" s="5" t="s">
        <v>1619</v>
      </c>
      <c r="H446" s="9"/>
      <c r="I446" s="10">
        <v>3</v>
      </c>
      <c r="J446" s="10">
        <v>4</v>
      </c>
      <c r="K446" s="5" t="str">
        <f t="shared" si="118"/>
        <v>Twitter Media Studio</v>
      </c>
      <c r="L446" s="10">
        <v>77535</v>
      </c>
      <c r="M446" s="10">
        <v>3</v>
      </c>
      <c r="N446" s="10">
        <v>267</v>
      </c>
      <c r="O446" s="9"/>
      <c r="P446" s="4">
        <v>40305.992777777778</v>
      </c>
      <c r="Q446" s="6" t="s">
        <v>59</v>
      </c>
      <c r="R446" s="7" t="s">
        <v>1621</v>
      </c>
      <c r="S446" s="5" t="s">
        <v>1622</v>
      </c>
      <c r="T446" s="9"/>
      <c r="U446" s="8" t="str">
        <f>HYPERLINK("https://pbs.twimg.com/profile_images/961140244815990785/lNmhbPn8.jpg","View")</f>
        <v>View</v>
      </c>
    </row>
    <row r="447" spans="1:21" ht="78.75">
      <c r="A447" s="4">
        <v>43435.829629629632</v>
      </c>
      <c r="B447" s="5" t="str">
        <f>HYPERLINK("https://twitter.com/atprajun","@atprajun")</f>
        <v>@atprajun</v>
      </c>
      <c r="C447" s="6" t="s">
        <v>1623</v>
      </c>
      <c r="D447" s="7" t="s">
        <v>1624</v>
      </c>
      <c r="E447" s="8" t="str">
        <f>HYPERLINK("https://twitter.com/atprajun/status/1069077363269332992","1069077363269332992")</f>
        <v>1069077363269332992</v>
      </c>
      <c r="F447" s="9"/>
      <c r="G447" s="5" t="s">
        <v>1625</v>
      </c>
      <c r="H447" s="9"/>
      <c r="I447" s="10">
        <v>19</v>
      </c>
      <c r="J447" s="10">
        <v>29</v>
      </c>
      <c r="K447" s="5" t="str">
        <f>HYPERLINK("http://twitter.com/download/iphone","Twitter for iPhone")</f>
        <v>Twitter for iPhone</v>
      </c>
      <c r="L447" s="10">
        <v>1113</v>
      </c>
      <c r="M447" s="10">
        <v>68</v>
      </c>
      <c r="N447" s="10">
        <v>15</v>
      </c>
      <c r="O447" s="9"/>
      <c r="P447" s="4">
        <v>41029.255324074074</v>
      </c>
      <c r="Q447" s="9"/>
      <c r="R447" s="7" t="s">
        <v>1626</v>
      </c>
      <c r="S447" s="9"/>
      <c r="T447" s="9"/>
      <c r="U447" s="8" t="str">
        <f>HYPERLINK("https://pbs.twimg.com/profile_images/964665708738002944/uqESzywM.jpg","View")</f>
        <v>View</v>
      </c>
    </row>
    <row r="448" spans="1:21" ht="56.25">
      <c r="A448" s="4">
        <v>43435.810856481483</v>
      </c>
      <c r="B448" s="5" t="str">
        <f>HYPERLINK("https://twitter.com/Mebuy1","@Mebuy1")</f>
        <v>@Mebuy1</v>
      </c>
      <c r="C448" s="6" t="s">
        <v>1627</v>
      </c>
      <c r="D448" s="7" t="s">
        <v>1628</v>
      </c>
      <c r="E448" s="8" t="str">
        <f>HYPERLINK("https://twitter.com/Mebuy1/status/1069070558543806464","1069070558543806464")</f>
        <v>1069070558543806464</v>
      </c>
      <c r="F448" s="9"/>
      <c r="G448" s="9"/>
      <c r="H448" s="9"/>
      <c r="I448" s="10">
        <v>0</v>
      </c>
      <c r="J448" s="10">
        <v>0</v>
      </c>
      <c r="K448" s="5" t="str">
        <f>HYPERLINK("http://twitter.com/download/android","Twitter for Android")</f>
        <v>Twitter for Android</v>
      </c>
      <c r="L448" s="10">
        <v>1</v>
      </c>
      <c r="M448" s="10">
        <v>0</v>
      </c>
      <c r="N448" s="10">
        <v>0</v>
      </c>
      <c r="O448" s="9"/>
      <c r="P448" s="4">
        <v>43434.176863425921</v>
      </c>
      <c r="Q448" s="9"/>
      <c r="R448" s="7" t="s">
        <v>1629</v>
      </c>
      <c r="S448" s="9"/>
      <c r="T448" s="9"/>
      <c r="U448" s="8" t="str">
        <f>HYPERLINK("https://pbs.twimg.com/profile_images/1068479476508483584/c9Tg1A-6.jpg","View")</f>
        <v>View</v>
      </c>
    </row>
    <row r="449" spans="1:21" ht="157.5">
      <c r="A449" s="4">
        <v>43435.808935185181</v>
      </c>
      <c r="B449" s="5" t="str">
        <f>HYPERLINK("https://twitter.com/ambulanceblog","@ambulanceblog")</f>
        <v>@ambulanceblog</v>
      </c>
      <c r="C449" s="6" t="s">
        <v>956</v>
      </c>
      <c r="D449" s="7" t="s">
        <v>1630</v>
      </c>
      <c r="E449" s="8" t="str">
        <f>HYPERLINK("https://twitter.com/ambulanceblog/status/1069069862247501824","1069069862247501824")</f>
        <v>1069069862247501824</v>
      </c>
      <c r="F449" s="5" t="s">
        <v>1631</v>
      </c>
      <c r="G449" s="9"/>
      <c r="H449" s="9"/>
      <c r="I449" s="10">
        <v>0</v>
      </c>
      <c r="J449" s="10">
        <v>0</v>
      </c>
      <c r="K449" s="5" t="str">
        <f>HYPERLINK("http://instagram.com","Instagram")</f>
        <v>Instagram</v>
      </c>
      <c r="L449" s="10">
        <v>178</v>
      </c>
      <c r="M449" s="10">
        <v>470</v>
      </c>
      <c r="N449" s="10">
        <v>34</v>
      </c>
      <c r="O449" s="9"/>
      <c r="P449" s="4">
        <v>40064.867592592593</v>
      </c>
      <c r="Q449" s="6" t="s">
        <v>41</v>
      </c>
      <c r="R449" s="7" t="s">
        <v>959</v>
      </c>
      <c r="S449" s="5" t="s">
        <v>960</v>
      </c>
      <c r="T449" s="9"/>
      <c r="U449" s="8" t="str">
        <f>HYPERLINK("https://pbs.twimg.com/profile_images/790121313524252672/KkIsZtZ9.jpg","View")</f>
        <v>View</v>
      </c>
    </row>
    <row r="450" spans="1:21" ht="112.5">
      <c r="A450" s="4">
        <v>43435.793587962966</v>
      </c>
      <c r="B450" s="5" t="str">
        <f>HYPERLINK("https://twitter.com/trkbakermetro","@trkbakermetro")</f>
        <v>@trkbakermetro</v>
      </c>
      <c r="C450" s="6" t="s">
        <v>67</v>
      </c>
      <c r="D450" s="7" t="s">
        <v>1632</v>
      </c>
      <c r="E450" s="8" t="str">
        <f>HYPERLINK("https://twitter.com/trkbakermetro/status/1069064301774745600","1069064301774745600")</f>
        <v>1069064301774745600</v>
      </c>
      <c r="F450" s="9"/>
      <c r="G450" s="5" t="s">
        <v>1633</v>
      </c>
      <c r="H450" s="9"/>
      <c r="I450" s="10">
        <v>0</v>
      </c>
      <c r="J450" s="10">
        <v>0</v>
      </c>
      <c r="K450" s="5" t="str">
        <f>HYPERLINK("http://twitter.com/download/iphone","Twitter for iPhone")</f>
        <v>Twitter for iPhone</v>
      </c>
      <c r="L450" s="10">
        <v>116</v>
      </c>
      <c r="M450" s="10">
        <v>327</v>
      </c>
      <c r="N450" s="10">
        <v>2</v>
      </c>
      <c r="O450" s="9"/>
      <c r="P450" s="4">
        <v>40176.091874999998</v>
      </c>
      <c r="Q450" s="6" t="s">
        <v>70</v>
      </c>
      <c r="R450" s="7" t="s">
        <v>71</v>
      </c>
      <c r="S450" s="5" t="s">
        <v>72</v>
      </c>
      <c r="T450" s="9"/>
      <c r="U450" s="8" t="str">
        <f>HYPERLINK("https://pbs.twimg.com/profile_images/1057253377589923840/1wfXYilH.jpg","View")</f>
        <v>View</v>
      </c>
    </row>
    <row r="451" spans="1:21" ht="123.75">
      <c r="A451" s="4">
        <v>43435.770254629635</v>
      </c>
      <c r="B451" s="5" t="str">
        <f t="shared" ref="B451:B452" si="119">HYPERLINK("https://twitter.com/thammasak3","@thammasak3")</f>
        <v>@thammasak3</v>
      </c>
      <c r="C451" s="6" t="s">
        <v>1252</v>
      </c>
      <c r="D451" s="7" t="s">
        <v>1634</v>
      </c>
      <c r="E451" s="8" t="str">
        <f>HYPERLINK("https://twitter.com/thammasak3/status/1069055845810475009","1069055845810475009")</f>
        <v>1069055845810475009</v>
      </c>
      <c r="F451" s="5" t="s">
        <v>1635</v>
      </c>
      <c r="G451" s="9"/>
      <c r="H451" s="5" t="str">
        <f t="shared" ref="H451:H452" si="120">HYPERLINK("https://ctrlq.org/maps/address/#13.51986115,99.95918693","Map")</f>
        <v>Map</v>
      </c>
      <c r="I451" s="10">
        <v>0</v>
      </c>
      <c r="J451" s="10">
        <v>0</v>
      </c>
      <c r="K451" s="5" t="str">
        <f t="shared" ref="K451:K453" si="121">HYPERLINK("http://instagram.com","Instagram")</f>
        <v>Instagram</v>
      </c>
      <c r="L451" s="10">
        <v>104</v>
      </c>
      <c r="M451" s="10">
        <v>197</v>
      </c>
      <c r="N451" s="10">
        <v>0</v>
      </c>
      <c r="O451" s="9"/>
      <c r="P451" s="4">
        <v>40485.209432870368</v>
      </c>
      <c r="Q451" s="6" t="s">
        <v>1255</v>
      </c>
      <c r="R451" s="9"/>
      <c r="S451" s="5" t="s">
        <v>1256</v>
      </c>
      <c r="T451" s="9"/>
      <c r="U451" s="8" t="str">
        <f t="shared" ref="U451:U452" si="122">HYPERLINK("https://pbs.twimg.com/profile_images/968774718978273280/pB33DzBN.jpg","View")</f>
        <v>View</v>
      </c>
    </row>
    <row r="452" spans="1:21" ht="123.75">
      <c r="A452" s="4">
        <v>43435.738888888889</v>
      </c>
      <c r="B452" s="5" t="str">
        <f t="shared" si="119"/>
        <v>@thammasak3</v>
      </c>
      <c r="C452" s="6" t="s">
        <v>1252</v>
      </c>
      <c r="D452" s="7" t="s">
        <v>1636</v>
      </c>
      <c r="E452" s="8" t="str">
        <f>HYPERLINK("https://twitter.com/thammasak3/status/1069044481737949186","1069044481737949186")</f>
        <v>1069044481737949186</v>
      </c>
      <c r="F452" s="5" t="s">
        <v>1637</v>
      </c>
      <c r="G452" s="9"/>
      <c r="H452" s="5" t="str">
        <f t="shared" si="120"/>
        <v>Map</v>
      </c>
      <c r="I452" s="10">
        <v>1</v>
      </c>
      <c r="J452" s="10">
        <v>0</v>
      </c>
      <c r="K452" s="5" t="str">
        <f t="shared" si="121"/>
        <v>Instagram</v>
      </c>
      <c r="L452" s="10">
        <v>104</v>
      </c>
      <c r="M452" s="10">
        <v>197</v>
      </c>
      <c r="N452" s="10">
        <v>0</v>
      </c>
      <c r="O452" s="9"/>
      <c r="P452" s="4">
        <v>40485.209432870368</v>
      </c>
      <c r="Q452" s="6" t="s">
        <v>1255</v>
      </c>
      <c r="R452" s="9"/>
      <c r="S452" s="5" t="s">
        <v>1256</v>
      </c>
      <c r="T452" s="9"/>
      <c r="U452" s="8" t="str">
        <f t="shared" si="122"/>
        <v>View</v>
      </c>
    </row>
    <row r="453" spans="1:21" ht="146.25">
      <c r="A453" s="4">
        <v>43435.72991898148</v>
      </c>
      <c r="B453" s="5" t="str">
        <f>HYPERLINK("https://twitter.com/EveBfc","@EveBfc")</f>
        <v>@EveBfc</v>
      </c>
      <c r="C453" s="6" t="s">
        <v>1638</v>
      </c>
      <c r="D453" s="7" t="s">
        <v>1639</v>
      </c>
      <c r="E453" s="8" t="str">
        <f>HYPERLINK("https://twitter.com/EveBfc/status/1069041228581404672","1069041228581404672")</f>
        <v>1069041228581404672</v>
      </c>
      <c r="F453" s="5" t="s">
        <v>1640</v>
      </c>
      <c r="G453" s="9"/>
      <c r="H453" s="9"/>
      <c r="I453" s="10">
        <v>0</v>
      </c>
      <c r="J453" s="10">
        <v>0</v>
      </c>
      <c r="K453" s="5" t="str">
        <f t="shared" si="121"/>
        <v>Instagram</v>
      </c>
      <c r="L453" s="10">
        <v>789</v>
      </c>
      <c r="M453" s="10">
        <v>981</v>
      </c>
      <c r="N453" s="10">
        <v>18</v>
      </c>
      <c r="O453" s="9"/>
      <c r="P453" s="4">
        <v>40045.084965277776</v>
      </c>
      <c r="Q453" s="9"/>
      <c r="R453" s="7" t="s">
        <v>1641</v>
      </c>
      <c r="S453" s="5" t="s">
        <v>1642</v>
      </c>
      <c r="T453" s="9"/>
      <c r="U453" s="8" t="str">
        <f>HYPERLINK("https://pbs.twimg.com/profile_images/1013375341581107200/VppzVlXj.jpg","View")</f>
        <v>View</v>
      </c>
    </row>
    <row r="454" spans="1:21" ht="225">
      <c r="A454" s="4">
        <v>43435.708819444444</v>
      </c>
      <c r="B454" s="5" t="str">
        <f t="shared" ref="B454:B456" si="123">HYPERLINK("https://twitter.com/dada_ksdd","@dada_ksdd")</f>
        <v>@dada_ksdd</v>
      </c>
      <c r="C454" s="6" t="s">
        <v>1486</v>
      </c>
      <c r="D454" s="7" t="s">
        <v>1643</v>
      </c>
      <c r="E454" s="8" t="str">
        <f>HYPERLINK("https://twitter.com/dada_ksdd/status/1069033581513650176","1069033581513650176")</f>
        <v>1069033581513650176</v>
      </c>
      <c r="F454" s="5" t="s">
        <v>1644</v>
      </c>
      <c r="G454" s="9"/>
      <c r="H454" s="9"/>
      <c r="I454" s="10">
        <v>9</v>
      </c>
      <c r="J454" s="10">
        <v>8</v>
      </c>
      <c r="K454" s="5" t="str">
        <f t="shared" ref="K454:K456" si="124">HYPERLINK("http://twitter.com/download/android","Twitter for Android")</f>
        <v>Twitter for Android</v>
      </c>
      <c r="L454" s="10">
        <v>1909</v>
      </c>
      <c r="M454" s="10">
        <v>206</v>
      </c>
      <c r="N454" s="10">
        <v>16</v>
      </c>
      <c r="O454" s="9"/>
      <c r="P454" s="4">
        <v>40373.357997685183</v>
      </c>
      <c r="Q454" s="6" t="s">
        <v>1489</v>
      </c>
      <c r="R454" s="7" t="s">
        <v>1490</v>
      </c>
      <c r="S454" s="5" t="s">
        <v>1491</v>
      </c>
      <c r="T454" s="9"/>
      <c r="U454" s="8" t="str">
        <f t="shared" ref="U454:U456" si="125">HYPERLINK("https://pbs.twimg.com/profile_images/1058502577996754945/Gwo91Fc8.jpg","View")</f>
        <v>View</v>
      </c>
    </row>
    <row r="455" spans="1:21" ht="213.75">
      <c r="A455" s="4">
        <v>43435.676446759258</v>
      </c>
      <c r="B455" s="5" t="str">
        <f t="shared" si="123"/>
        <v>@dada_ksdd</v>
      </c>
      <c r="C455" s="6" t="s">
        <v>1486</v>
      </c>
      <c r="D455" s="7" t="s">
        <v>1645</v>
      </c>
      <c r="E455" s="8" t="str">
        <f>HYPERLINK("https://twitter.com/dada_ksdd/status/1069021850657681408","1069021850657681408")</f>
        <v>1069021850657681408</v>
      </c>
      <c r="F455" s="5" t="s">
        <v>1646</v>
      </c>
      <c r="G455" s="9"/>
      <c r="H455" s="9"/>
      <c r="I455" s="10">
        <v>7</v>
      </c>
      <c r="J455" s="10">
        <v>11</v>
      </c>
      <c r="K455" s="5" t="str">
        <f t="shared" si="124"/>
        <v>Twitter for Android</v>
      </c>
      <c r="L455" s="10">
        <v>1909</v>
      </c>
      <c r="M455" s="10">
        <v>206</v>
      </c>
      <c r="N455" s="10">
        <v>16</v>
      </c>
      <c r="O455" s="9"/>
      <c r="P455" s="4">
        <v>40373.357997685183</v>
      </c>
      <c r="Q455" s="6" t="s">
        <v>1489</v>
      </c>
      <c r="R455" s="7" t="s">
        <v>1490</v>
      </c>
      <c r="S455" s="5" t="s">
        <v>1491</v>
      </c>
      <c r="T455" s="9"/>
      <c r="U455" s="8" t="str">
        <f t="shared" si="125"/>
        <v>View</v>
      </c>
    </row>
    <row r="456" spans="1:21" ht="225">
      <c r="A456" s="4">
        <v>43435.445011574076</v>
      </c>
      <c r="B456" s="5" t="str">
        <f t="shared" si="123"/>
        <v>@dada_ksdd</v>
      </c>
      <c r="C456" s="6" t="s">
        <v>1486</v>
      </c>
      <c r="D456" s="7" t="s">
        <v>1647</v>
      </c>
      <c r="E456" s="8" t="str">
        <f>HYPERLINK("https://twitter.com/dada_ksdd/status/1068937980830576645","1068937980830576645")</f>
        <v>1068937980830576645</v>
      </c>
      <c r="F456" s="9"/>
      <c r="G456" s="5" t="s">
        <v>1648</v>
      </c>
      <c r="H456" s="9"/>
      <c r="I456" s="10">
        <v>21</v>
      </c>
      <c r="J456" s="10">
        <v>24</v>
      </c>
      <c r="K456" s="5" t="str">
        <f t="shared" si="124"/>
        <v>Twitter for Android</v>
      </c>
      <c r="L456" s="10">
        <v>1909</v>
      </c>
      <c r="M456" s="10">
        <v>206</v>
      </c>
      <c r="N456" s="10">
        <v>16</v>
      </c>
      <c r="O456" s="9"/>
      <c r="P456" s="4">
        <v>40373.357997685183</v>
      </c>
      <c r="Q456" s="6" t="s">
        <v>1489</v>
      </c>
      <c r="R456" s="7" t="s">
        <v>1490</v>
      </c>
      <c r="S456" s="5" t="s">
        <v>1491</v>
      </c>
      <c r="T456" s="9"/>
      <c r="U456" s="8" t="str">
        <f t="shared" si="125"/>
        <v>View</v>
      </c>
    </row>
    <row r="457" spans="1:21" ht="157.5">
      <c r="A457" s="4">
        <v>43435.431643518517</v>
      </c>
      <c r="B457" s="5" t="str">
        <f>HYPERLINK("https://twitter.com/TweetyNoko","@TweetyNoko")</f>
        <v>@TweetyNoko</v>
      </c>
      <c r="C457" s="6" t="s">
        <v>1159</v>
      </c>
      <c r="D457" s="7" t="s">
        <v>1649</v>
      </c>
      <c r="E457" s="8" t="str">
        <f>HYPERLINK("https://twitter.com/TweetyNoko/status/1068933139165257728","1068933139165257728")</f>
        <v>1068933139165257728</v>
      </c>
      <c r="F457" s="5" t="s">
        <v>1650</v>
      </c>
      <c r="G457" s="9"/>
      <c r="H457" s="5" t="str">
        <f>HYPERLINK("https://ctrlq.org/maps/address/#13.72703909,100.50997928","Map")</f>
        <v>Map</v>
      </c>
      <c r="I457" s="10">
        <v>4</v>
      </c>
      <c r="J457" s="10">
        <v>4</v>
      </c>
      <c r="K457" s="5" t="str">
        <f>HYPERLINK("http://instagram.com","Instagram")</f>
        <v>Instagram</v>
      </c>
      <c r="L457" s="10">
        <v>80</v>
      </c>
      <c r="M457" s="10">
        <v>129</v>
      </c>
      <c r="N457" s="10">
        <v>0</v>
      </c>
      <c r="O457" s="9"/>
      <c r="P457" s="4">
        <v>42944.481539351851</v>
      </c>
      <c r="Q457" s="6" t="s">
        <v>1162</v>
      </c>
      <c r="R457" s="7" t="s">
        <v>1163</v>
      </c>
      <c r="S457" s="5" t="s">
        <v>1164</v>
      </c>
      <c r="T457" s="9"/>
      <c r="U457" s="8" t="str">
        <f>HYPERLINK("https://pbs.twimg.com/profile_images/1069777978643513344/3Erzv3n0.jpg","View")</f>
        <v>View</v>
      </c>
    </row>
    <row r="458" spans="1:21" ht="202.5">
      <c r="A458" s="4">
        <v>43435.402928240743</v>
      </c>
      <c r="B458" s="5" t="str">
        <f>HYPERLINK("https://twitter.com/dada_ksdd","@dada_ksdd")</f>
        <v>@dada_ksdd</v>
      </c>
      <c r="C458" s="6" t="s">
        <v>1486</v>
      </c>
      <c r="D458" s="7" t="s">
        <v>1651</v>
      </c>
      <c r="E458" s="8" t="str">
        <f>HYPERLINK("https://twitter.com/dada_ksdd/status/1068922733445054464","1068922733445054464")</f>
        <v>1068922733445054464</v>
      </c>
      <c r="F458" s="5" t="s">
        <v>1652</v>
      </c>
      <c r="G458" s="9"/>
      <c r="H458" s="9"/>
      <c r="I458" s="10">
        <v>10</v>
      </c>
      <c r="J458" s="10">
        <v>7</v>
      </c>
      <c r="K458" s="5" t="str">
        <f t="shared" ref="K458:K459" si="126">HYPERLINK("http://twitter.com/download/android","Twitter for Android")</f>
        <v>Twitter for Android</v>
      </c>
      <c r="L458" s="10">
        <v>1909</v>
      </c>
      <c r="M458" s="10">
        <v>206</v>
      </c>
      <c r="N458" s="10">
        <v>16</v>
      </c>
      <c r="O458" s="9"/>
      <c r="P458" s="4">
        <v>40373.357997685183</v>
      </c>
      <c r="Q458" s="6" t="s">
        <v>1489</v>
      </c>
      <c r="R458" s="7" t="s">
        <v>1490</v>
      </c>
      <c r="S458" s="5" t="s">
        <v>1491</v>
      </c>
      <c r="T458" s="9"/>
      <c r="U458" s="8" t="str">
        <f>HYPERLINK("https://pbs.twimg.com/profile_images/1058502577996754945/Gwo91Fc8.jpg","View")</f>
        <v>View</v>
      </c>
    </row>
    <row r="459" spans="1:21" ht="90">
      <c r="A459" s="4">
        <v>43435.381562499999</v>
      </c>
      <c r="B459" s="5" t="str">
        <f>HYPERLINK("https://twitter.com/TweetyNoko","@TweetyNoko")</f>
        <v>@TweetyNoko</v>
      </c>
      <c r="C459" s="6" t="s">
        <v>1159</v>
      </c>
      <c r="D459" s="7" t="s">
        <v>1653</v>
      </c>
      <c r="E459" s="8" t="str">
        <f>HYPERLINK("https://twitter.com/TweetyNoko/status/1068914988796981248","1068914988796981248")</f>
        <v>1068914988796981248</v>
      </c>
      <c r="F459" s="9"/>
      <c r="G459" s="5" t="s">
        <v>1654</v>
      </c>
      <c r="H459" s="9"/>
      <c r="I459" s="10">
        <v>15</v>
      </c>
      <c r="J459" s="10">
        <v>24</v>
      </c>
      <c r="K459" s="5" t="str">
        <f t="shared" si="126"/>
        <v>Twitter for Android</v>
      </c>
      <c r="L459" s="10">
        <v>80</v>
      </c>
      <c r="M459" s="10">
        <v>129</v>
      </c>
      <c r="N459" s="10">
        <v>0</v>
      </c>
      <c r="O459" s="9"/>
      <c r="P459" s="4">
        <v>42944.481539351851</v>
      </c>
      <c r="Q459" s="6" t="s">
        <v>1162</v>
      </c>
      <c r="R459" s="7" t="s">
        <v>1163</v>
      </c>
      <c r="S459" s="5" t="s">
        <v>1164</v>
      </c>
      <c r="T459" s="9"/>
      <c r="U459" s="8" t="str">
        <f>HYPERLINK("https://pbs.twimg.com/profile_images/1069777978643513344/3Erzv3n0.jpg","View")</f>
        <v>View</v>
      </c>
    </row>
    <row r="460" spans="1:21" ht="180">
      <c r="A460" s="4">
        <v>43435.378275462965</v>
      </c>
      <c r="B460" s="5" t="str">
        <f>HYPERLINK("https://twitter.com/kangsom_pantip","@kangsom_pantip")</f>
        <v>@kangsom_pantip</v>
      </c>
      <c r="C460" s="6" t="s">
        <v>736</v>
      </c>
      <c r="D460" s="7" t="s">
        <v>1655</v>
      </c>
      <c r="E460" s="8" t="str">
        <f>HYPERLINK("https://twitter.com/kangsom_pantip/status/1068913796289318912","1068913796289318912")</f>
        <v>1068913796289318912</v>
      </c>
      <c r="F460" s="5" t="s">
        <v>1656</v>
      </c>
      <c r="G460" s="9"/>
      <c r="H460" s="5" t="str">
        <f>HYPERLINK("https://ctrlq.org/maps/address/#13.72703909,100.50997928","Map")</f>
        <v>Map</v>
      </c>
      <c r="I460" s="10">
        <v>1</v>
      </c>
      <c r="J460" s="10">
        <v>3</v>
      </c>
      <c r="K460" s="5" t="str">
        <f>HYPERLINK("http://instagram.com","Instagram")</f>
        <v>Instagram</v>
      </c>
      <c r="L460" s="10">
        <v>7344</v>
      </c>
      <c r="M460" s="10">
        <v>86</v>
      </c>
      <c r="N460" s="10">
        <v>31</v>
      </c>
      <c r="O460" s="9"/>
      <c r="P460" s="4">
        <v>41032.008634259255</v>
      </c>
      <c r="Q460" s="9"/>
      <c r="R460" s="7" t="s">
        <v>738</v>
      </c>
      <c r="S460" s="5" t="s">
        <v>739</v>
      </c>
      <c r="T460" s="9"/>
      <c r="U460" s="8" t="str">
        <f>HYPERLINK("https://pbs.twimg.com/profile_images/924814695273394176/QGJX2_ms.jpg","View")</f>
        <v>View</v>
      </c>
    </row>
    <row r="461" spans="1:21" ht="101.25">
      <c r="A461" s="4">
        <v>43435.367094907408</v>
      </c>
      <c r="B461" s="5" t="str">
        <f>HYPERLINK("https://twitter.com/chomnaphaswei","@chomnaphaswei")</f>
        <v>@chomnaphaswei</v>
      </c>
      <c r="C461" s="6" t="s">
        <v>1657</v>
      </c>
      <c r="D461" s="7" t="s">
        <v>1658</v>
      </c>
      <c r="E461" s="8" t="str">
        <f>HYPERLINK("https://twitter.com/chomnaphaswei/status/1068909745304592384","1068909745304592384")</f>
        <v>1068909745304592384</v>
      </c>
      <c r="F461" s="9"/>
      <c r="G461" s="5" t="s">
        <v>1659</v>
      </c>
      <c r="H461" s="9"/>
      <c r="I461" s="10">
        <v>0</v>
      </c>
      <c r="J461" s="10">
        <v>4</v>
      </c>
      <c r="K461" s="5" t="str">
        <f>HYPERLINK("http://twitter.com/download/iphone","Twitter for iPhone")</f>
        <v>Twitter for iPhone</v>
      </c>
      <c r="L461" s="10">
        <v>190</v>
      </c>
      <c r="M461" s="10">
        <v>10</v>
      </c>
      <c r="N461" s="10">
        <v>0</v>
      </c>
      <c r="O461" s="9"/>
      <c r="P461" s="4">
        <v>43258.42050925926</v>
      </c>
      <c r="Q461" s="6" t="s">
        <v>1660</v>
      </c>
      <c r="R461" s="7" t="s">
        <v>1661</v>
      </c>
      <c r="S461" s="5" t="s">
        <v>1662</v>
      </c>
      <c r="T461" s="9"/>
      <c r="U461" s="8" t="str">
        <f>HYPERLINK("https://pbs.twimg.com/profile_images/1015972968252534784/KnBZ15WN.jpg","View")</f>
        <v>View</v>
      </c>
    </row>
    <row r="462" spans="1:21" ht="236.25">
      <c r="A462" s="4">
        <v>43435.358032407406</v>
      </c>
      <c r="B462" s="5" t="str">
        <f>HYPERLINK("https://twitter.com/dada_ksdd","@dada_ksdd")</f>
        <v>@dada_ksdd</v>
      </c>
      <c r="C462" s="6" t="s">
        <v>1486</v>
      </c>
      <c r="D462" s="7" t="s">
        <v>1663</v>
      </c>
      <c r="E462" s="8" t="str">
        <f>HYPERLINK("https://twitter.com/dada_ksdd/status/1068906461898584065","1068906461898584065")</f>
        <v>1068906461898584065</v>
      </c>
      <c r="F462" s="9"/>
      <c r="G462" s="5" t="s">
        <v>1664</v>
      </c>
      <c r="H462" s="9"/>
      <c r="I462" s="10">
        <v>21</v>
      </c>
      <c r="J462" s="10">
        <v>34</v>
      </c>
      <c r="K462" s="5" t="str">
        <f t="shared" ref="K462:K465" si="127">HYPERLINK("http://twitter.com/download/android","Twitter for Android")</f>
        <v>Twitter for Android</v>
      </c>
      <c r="L462" s="10">
        <v>1909</v>
      </c>
      <c r="M462" s="10">
        <v>206</v>
      </c>
      <c r="N462" s="10">
        <v>16</v>
      </c>
      <c r="O462" s="9"/>
      <c r="P462" s="4">
        <v>40373.357997685183</v>
      </c>
      <c r="Q462" s="6" t="s">
        <v>1489</v>
      </c>
      <c r="R462" s="7" t="s">
        <v>1490</v>
      </c>
      <c r="S462" s="5" t="s">
        <v>1491</v>
      </c>
      <c r="T462" s="9"/>
      <c r="U462" s="8" t="str">
        <f>HYPERLINK("https://pbs.twimg.com/profile_images/1058502577996754945/Gwo91Fc8.jpg","View")</f>
        <v>View</v>
      </c>
    </row>
    <row r="463" spans="1:21" ht="112.5">
      <c r="A463" s="4">
        <v>43435.356053240743</v>
      </c>
      <c r="B463" s="5" t="str">
        <f t="shared" ref="B463:B465" si="128">HYPERLINK("https://twitter.com/TweetyNoko","@TweetyNoko")</f>
        <v>@TweetyNoko</v>
      </c>
      <c r="C463" s="6" t="s">
        <v>1159</v>
      </c>
      <c r="D463" s="7" t="s">
        <v>1665</v>
      </c>
      <c r="E463" s="8" t="str">
        <f>HYPERLINK("https://twitter.com/TweetyNoko/status/1068905745687531520","1068905745687531520")</f>
        <v>1068905745687531520</v>
      </c>
      <c r="F463" s="9"/>
      <c r="G463" s="5" t="s">
        <v>1666</v>
      </c>
      <c r="H463" s="9"/>
      <c r="I463" s="10">
        <v>14</v>
      </c>
      <c r="J463" s="10">
        <v>23</v>
      </c>
      <c r="K463" s="5" t="str">
        <f t="shared" si="127"/>
        <v>Twitter for Android</v>
      </c>
      <c r="L463" s="10">
        <v>80</v>
      </c>
      <c r="M463" s="10">
        <v>129</v>
      </c>
      <c r="N463" s="10">
        <v>0</v>
      </c>
      <c r="O463" s="9"/>
      <c r="P463" s="4">
        <v>42944.481539351851</v>
      </c>
      <c r="Q463" s="6" t="s">
        <v>1162</v>
      </c>
      <c r="R463" s="7" t="s">
        <v>1163</v>
      </c>
      <c r="S463" s="5" t="s">
        <v>1164</v>
      </c>
      <c r="T463" s="9"/>
      <c r="U463" s="8" t="str">
        <f t="shared" ref="U463:U465" si="129">HYPERLINK("https://pbs.twimg.com/profile_images/1069777978643513344/3Erzv3n0.jpg","View")</f>
        <v>View</v>
      </c>
    </row>
    <row r="464" spans="1:21" ht="101.25">
      <c r="A464" s="4">
        <v>43435.353333333333</v>
      </c>
      <c r="B464" s="5" t="str">
        <f t="shared" si="128"/>
        <v>@TweetyNoko</v>
      </c>
      <c r="C464" s="6" t="s">
        <v>1159</v>
      </c>
      <c r="D464" s="7" t="s">
        <v>1667</v>
      </c>
      <c r="E464" s="8" t="str">
        <f>HYPERLINK("https://twitter.com/TweetyNoko/status/1068904758621040641","1068904758621040641")</f>
        <v>1068904758621040641</v>
      </c>
      <c r="F464" s="9"/>
      <c r="G464" s="5" t="s">
        <v>1668</v>
      </c>
      <c r="H464" s="9"/>
      <c r="I464" s="10">
        <v>15</v>
      </c>
      <c r="J464" s="10">
        <v>23</v>
      </c>
      <c r="K464" s="5" t="str">
        <f t="shared" si="127"/>
        <v>Twitter for Android</v>
      </c>
      <c r="L464" s="10">
        <v>80</v>
      </c>
      <c r="M464" s="10">
        <v>129</v>
      </c>
      <c r="N464" s="10">
        <v>0</v>
      </c>
      <c r="O464" s="9"/>
      <c r="P464" s="4">
        <v>42944.481539351851</v>
      </c>
      <c r="Q464" s="6" t="s">
        <v>1162</v>
      </c>
      <c r="R464" s="7" t="s">
        <v>1163</v>
      </c>
      <c r="S464" s="5" t="s">
        <v>1164</v>
      </c>
      <c r="T464" s="9"/>
      <c r="U464" s="8" t="str">
        <f t="shared" si="129"/>
        <v>View</v>
      </c>
    </row>
    <row r="465" spans="1:21" ht="78.75">
      <c r="A465" s="4">
        <v>43435.352118055554</v>
      </c>
      <c r="B465" s="5" t="str">
        <f t="shared" si="128"/>
        <v>@TweetyNoko</v>
      </c>
      <c r="C465" s="6" t="s">
        <v>1159</v>
      </c>
      <c r="D465" s="7" t="s">
        <v>1669</v>
      </c>
      <c r="E465" s="8" t="str">
        <f>HYPERLINK("https://twitter.com/TweetyNoko/status/1068904317996826627","1068904317996826627")</f>
        <v>1068904317996826627</v>
      </c>
      <c r="F465" s="9"/>
      <c r="G465" s="5" t="s">
        <v>1670</v>
      </c>
      <c r="H465" s="9"/>
      <c r="I465" s="10">
        <v>13</v>
      </c>
      <c r="J465" s="10">
        <v>28</v>
      </c>
      <c r="K465" s="5" t="str">
        <f t="shared" si="127"/>
        <v>Twitter for Android</v>
      </c>
      <c r="L465" s="10">
        <v>80</v>
      </c>
      <c r="M465" s="10">
        <v>129</v>
      </c>
      <c r="N465" s="10">
        <v>0</v>
      </c>
      <c r="O465" s="9"/>
      <c r="P465" s="4">
        <v>42944.481539351851</v>
      </c>
      <c r="Q465" s="6" t="s">
        <v>1162</v>
      </c>
      <c r="R465" s="7" t="s">
        <v>1163</v>
      </c>
      <c r="S465" s="5" t="s">
        <v>1164</v>
      </c>
      <c r="T465" s="9"/>
      <c r="U465" s="8" t="str">
        <f t="shared" si="129"/>
        <v>View</v>
      </c>
    </row>
    <row r="466" spans="1:21" ht="123.75">
      <c r="A466" s="4">
        <v>43435.340520833328</v>
      </c>
      <c r="B466" s="5" t="str">
        <f>HYPERLINK("https://twitter.com/iconsiam","@iconsiam")</f>
        <v>@iconsiam</v>
      </c>
      <c r="C466" s="6" t="s">
        <v>792</v>
      </c>
      <c r="D466" s="7" t="s">
        <v>1671</v>
      </c>
      <c r="E466" s="8" t="str">
        <f>HYPERLINK("https://twitter.com/iconsiam/status/1068900114133970944","1068900114133970944")</f>
        <v>1068900114133970944</v>
      </c>
      <c r="F466" s="9"/>
      <c r="G466" s="5" t="s">
        <v>1672</v>
      </c>
      <c r="H466" s="9"/>
      <c r="I466" s="10">
        <v>12</v>
      </c>
      <c r="J466" s="10">
        <v>15</v>
      </c>
      <c r="K466" s="5" t="str">
        <f>HYPERLINK("http://twitter.com","Twitter Web Client")</f>
        <v>Twitter Web Client</v>
      </c>
      <c r="L466" s="10">
        <v>10687</v>
      </c>
      <c r="M466" s="10">
        <v>4</v>
      </c>
      <c r="N466" s="10">
        <v>6</v>
      </c>
      <c r="O466" s="9"/>
      <c r="P466" s="4">
        <v>41597.142604166671</v>
      </c>
      <c r="Q466" s="9"/>
      <c r="R466" s="9"/>
      <c r="S466" s="9"/>
      <c r="T466" s="9"/>
      <c r="U466" s="8" t="str">
        <f>HYPERLINK("https://pbs.twimg.com/profile_images/1018773361365737473/JA61dOav.jpg","View")</f>
        <v>View</v>
      </c>
    </row>
    <row r="467" spans="1:21" ht="67.5">
      <c r="A467" s="4">
        <v>43435.339988425927</v>
      </c>
      <c r="B467" s="5" t="str">
        <f>HYPERLINK("https://twitter.com/namfonnnn12","@namfonnnn12")</f>
        <v>@namfonnnn12</v>
      </c>
      <c r="C467" s="6" t="s">
        <v>1673</v>
      </c>
      <c r="D467" s="7" t="s">
        <v>1674</v>
      </c>
      <c r="E467" s="8" t="str">
        <f>HYPERLINK("https://twitter.com/namfonnnn12/status/1068899922710130688","1068899922710130688")</f>
        <v>1068899922710130688</v>
      </c>
      <c r="F467" s="9"/>
      <c r="G467" s="5" t="s">
        <v>1675</v>
      </c>
      <c r="H467" s="9"/>
      <c r="I467" s="10">
        <v>6</v>
      </c>
      <c r="J467" s="10">
        <v>12</v>
      </c>
      <c r="K467" s="5" t="str">
        <f t="shared" ref="K467:K468" si="130">HYPERLINK("http://twitter.com/download/android","Twitter for Android")</f>
        <v>Twitter for Android</v>
      </c>
      <c r="L467" s="10">
        <v>0</v>
      </c>
      <c r="M467" s="10">
        <v>5</v>
      </c>
      <c r="N467" s="10">
        <v>0</v>
      </c>
      <c r="O467" s="9"/>
      <c r="P467" s="4">
        <v>43421.342418981483</v>
      </c>
      <c r="Q467" s="9"/>
      <c r="R467" s="7" t="s">
        <v>1676</v>
      </c>
      <c r="S467" s="9"/>
      <c r="T467" s="9"/>
      <c r="U467" s="8" t="str">
        <f>HYPERLINK("https://pbs.twimg.com/profile_images/1063834547249246208/Ni8vgR6-.jpg","View")</f>
        <v>View</v>
      </c>
    </row>
    <row r="468" spans="1:21" ht="146.25">
      <c r="A468" s="4">
        <v>43435.317372685182</v>
      </c>
      <c r="B468" s="5" t="str">
        <f>HYPERLINK("https://twitter.com/tinitiny_p","@tinitiny_p")</f>
        <v>@tinitiny_p</v>
      </c>
      <c r="C468" s="6" t="s">
        <v>1677</v>
      </c>
      <c r="D468" s="7" t="s">
        <v>1678</v>
      </c>
      <c r="E468" s="8" t="str">
        <f>HYPERLINK("https://twitter.com/tinitiny_p/status/1068891725798633472","1068891725798633472")</f>
        <v>1068891725798633472</v>
      </c>
      <c r="F468" s="9"/>
      <c r="G468" s="5" t="s">
        <v>1679</v>
      </c>
      <c r="H468" s="9"/>
      <c r="I468" s="10">
        <v>21</v>
      </c>
      <c r="J468" s="10">
        <v>23</v>
      </c>
      <c r="K468" s="5" t="str">
        <f t="shared" si="130"/>
        <v>Twitter for Android</v>
      </c>
      <c r="L468" s="10">
        <v>51</v>
      </c>
      <c r="M468" s="10">
        <v>31</v>
      </c>
      <c r="N468" s="10">
        <v>0</v>
      </c>
      <c r="O468" s="9"/>
      <c r="P468" s="4">
        <v>43224.106678240743</v>
      </c>
      <c r="Q468" s="6" t="s">
        <v>1680</v>
      </c>
      <c r="R468" s="7" t="s">
        <v>1681</v>
      </c>
      <c r="S468" s="9"/>
      <c r="T468" s="9"/>
      <c r="U468" s="8" t="str">
        <f>HYPERLINK("https://pbs.twimg.com/profile_images/994387763867734016/DpqEnz2K.jpg","View")</f>
        <v>View</v>
      </c>
    </row>
    <row r="469" spans="1:21" ht="168.75">
      <c r="A469" s="4">
        <v>43435.314571759256</v>
      </c>
      <c r="B469" s="5" t="str">
        <f t="shared" ref="B469:B470" si="131">HYPERLINK("https://twitter.com/kangsom_pantip","@kangsom_pantip")</f>
        <v>@kangsom_pantip</v>
      </c>
      <c r="C469" s="6" t="s">
        <v>736</v>
      </c>
      <c r="D469" s="7" t="s">
        <v>1682</v>
      </c>
      <c r="E469" s="8" t="str">
        <f>HYPERLINK("https://twitter.com/kangsom_pantip/status/1068890712614346752","1068890712614346752")</f>
        <v>1068890712614346752</v>
      </c>
      <c r="F469" s="5" t="s">
        <v>1683</v>
      </c>
      <c r="G469" s="9"/>
      <c r="H469" s="5" t="str">
        <f>HYPERLINK("https://ctrlq.org/maps/address/#13.72780008,100.50978666","Map")</f>
        <v>Map</v>
      </c>
      <c r="I469" s="10">
        <v>1</v>
      </c>
      <c r="J469" s="10">
        <v>2</v>
      </c>
      <c r="K469" s="5" t="str">
        <f>HYPERLINK("http://instagram.com","Instagram")</f>
        <v>Instagram</v>
      </c>
      <c r="L469" s="10">
        <v>7344</v>
      </c>
      <c r="M469" s="10">
        <v>86</v>
      </c>
      <c r="N469" s="10">
        <v>31</v>
      </c>
      <c r="O469" s="9"/>
      <c r="P469" s="4">
        <v>41032.008634259255</v>
      </c>
      <c r="Q469" s="9"/>
      <c r="R469" s="7" t="s">
        <v>738</v>
      </c>
      <c r="S469" s="5" t="s">
        <v>739</v>
      </c>
      <c r="T469" s="9"/>
      <c r="U469" s="8" t="str">
        <f t="shared" ref="U469:U470" si="132">HYPERLINK("https://pbs.twimg.com/profile_images/924814695273394176/QGJX2_ms.jpg","View")</f>
        <v>View</v>
      </c>
    </row>
    <row r="470" spans="1:21" ht="146.25">
      <c r="A470" s="4">
        <v>43435.313796296294</v>
      </c>
      <c r="B470" s="5" t="str">
        <f t="shared" si="131"/>
        <v>@kangsom_pantip</v>
      </c>
      <c r="C470" s="6" t="s">
        <v>736</v>
      </c>
      <c r="D470" s="7" t="s">
        <v>1684</v>
      </c>
      <c r="E470" s="8" t="str">
        <f>HYPERLINK("https://twitter.com/kangsom_pantip/status/1068890430652084224","1068890430652084224")</f>
        <v>1068890430652084224</v>
      </c>
      <c r="F470" s="5" t="s">
        <v>1685</v>
      </c>
      <c r="G470" s="5" t="s">
        <v>1686</v>
      </c>
      <c r="H470" s="9"/>
      <c r="I470" s="10">
        <v>14</v>
      </c>
      <c r="J470" s="10">
        <v>15</v>
      </c>
      <c r="K470" s="5" t="str">
        <f t="shared" ref="K470:K472" si="133">HYPERLINK("http://twitter.com/download/android","Twitter for Android")</f>
        <v>Twitter for Android</v>
      </c>
      <c r="L470" s="10">
        <v>7344</v>
      </c>
      <c r="M470" s="10">
        <v>86</v>
      </c>
      <c r="N470" s="10">
        <v>31</v>
      </c>
      <c r="O470" s="9"/>
      <c r="P470" s="4">
        <v>41032.008634259255</v>
      </c>
      <c r="Q470" s="9"/>
      <c r="R470" s="7" t="s">
        <v>738</v>
      </c>
      <c r="S470" s="5" t="s">
        <v>739</v>
      </c>
      <c r="T470" s="9"/>
      <c r="U470" s="8" t="str">
        <f t="shared" si="132"/>
        <v>View</v>
      </c>
    </row>
    <row r="471" spans="1:21" ht="101.25">
      <c r="A471" s="4">
        <v>43435.308356481481</v>
      </c>
      <c r="B471" s="5" t="str">
        <f>HYPERLINK("https://twitter.com/PODOR_NGUN","@PODOR_NGUN")</f>
        <v>@PODOR_NGUN</v>
      </c>
      <c r="C471" s="6" t="s">
        <v>1687</v>
      </c>
      <c r="D471" s="7" t="s">
        <v>1688</v>
      </c>
      <c r="E471" s="8" t="str">
        <f>HYPERLINK("https://twitter.com/PODOR_NGUN/status/1068888461170552832","1068888461170552832")</f>
        <v>1068888461170552832</v>
      </c>
      <c r="F471" s="9"/>
      <c r="G471" s="5" t="s">
        <v>1689</v>
      </c>
      <c r="H471" s="9"/>
      <c r="I471" s="10">
        <v>0</v>
      </c>
      <c r="J471" s="10">
        <v>2</v>
      </c>
      <c r="K471" s="5" t="str">
        <f t="shared" si="133"/>
        <v>Twitter for Android</v>
      </c>
      <c r="L471" s="10">
        <v>202</v>
      </c>
      <c r="M471" s="10">
        <v>646</v>
      </c>
      <c r="N471" s="10">
        <v>6</v>
      </c>
      <c r="O471" s="9"/>
      <c r="P471" s="4">
        <v>40281.972268518519</v>
      </c>
      <c r="Q471" s="9"/>
      <c r="R471" s="9"/>
      <c r="S471" s="9"/>
      <c r="T471" s="9"/>
      <c r="U471" s="8" t="str">
        <f>HYPERLINK("https://pbs.twimg.com/profile_images/1053464121826435072/bTVlyYXt.jpg","View")</f>
        <v>View</v>
      </c>
    </row>
    <row r="472" spans="1:21" ht="202.5">
      <c r="A472" s="4">
        <v>43435.299675925926</v>
      </c>
      <c r="B472" s="5" t="str">
        <f>HYPERLINK("https://twitter.com/iconsiam","@iconsiam")</f>
        <v>@iconsiam</v>
      </c>
      <c r="C472" s="6" t="s">
        <v>792</v>
      </c>
      <c r="D472" s="7" t="s">
        <v>1690</v>
      </c>
      <c r="E472" s="8" t="str">
        <f>HYPERLINK("https://twitter.com/iconsiam/status/1068885314595221505","1068885314595221505")</f>
        <v>1068885314595221505</v>
      </c>
      <c r="F472" s="9"/>
      <c r="G472" s="5" t="s">
        <v>1691</v>
      </c>
      <c r="H472" s="9"/>
      <c r="I472" s="10">
        <v>9</v>
      </c>
      <c r="J472" s="10">
        <v>14</v>
      </c>
      <c r="K472" s="5" t="str">
        <f t="shared" si="133"/>
        <v>Twitter for Android</v>
      </c>
      <c r="L472" s="10">
        <v>10687</v>
      </c>
      <c r="M472" s="10">
        <v>4</v>
      </c>
      <c r="N472" s="10">
        <v>6</v>
      </c>
      <c r="O472" s="9"/>
      <c r="P472" s="4">
        <v>41597.142604166671</v>
      </c>
      <c r="Q472" s="9"/>
      <c r="R472" s="9"/>
      <c r="S472" s="9"/>
      <c r="T472" s="9"/>
      <c r="U472" s="8" t="str">
        <f>HYPERLINK("https://pbs.twimg.com/profile_images/1018773361365737473/JA61dOav.jpg","View")</f>
        <v>View</v>
      </c>
    </row>
    <row r="473" spans="1:21" ht="90">
      <c r="A473" s="4">
        <v>43435.289780092593</v>
      </c>
      <c r="B473" s="5" t="str">
        <f t="shared" ref="B473:B475" si="134">HYPERLINK("https://twitter.com/ambulanceblog","@ambulanceblog")</f>
        <v>@ambulanceblog</v>
      </c>
      <c r="C473" s="6" t="s">
        <v>956</v>
      </c>
      <c r="D473" s="7" t="s">
        <v>1692</v>
      </c>
      <c r="E473" s="8" t="str">
        <f>HYPERLINK("https://twitter.com/ambulanceblog/status/1068881728691945473","1068881728691945473")</f>
        <v>1068881728691945473</v>
      </c>
      <c r="F473" s="5" t="s">
        <v>1693</v>
      </c>
      <c r="G473" s="9"/>
      <c r="H473" s="9"/>
      <c r="I473" s="10">
        <v>0</v>
      </c>
      <c r="J473" s="10">
        <v>0</v>
      </c>
      <c r="K473" s="5" t="str">
        <f t="shared" ref="K473:K476" si="135">HYPERLINK("http://instagram.com","Instagram")</f>
        <v>Instagram</v>
      </c>
      <c r="L473" s="10">
        <v>178</v>
      </c>
      <c r="M473" s="10">
        <v>470</v>
      </c>
      <c r="N473" s="10">
        <v>34</v>
      </c>
      <c r="O473" s="9"/>
      <c r="P473" s="4">
        <v>40064.867592592593</v>
      </c>
      <c r="Q473" s="6" t="s">
        <v>41</v>
      </c>
      <c r="R473" s="7" t="s">
        <v>959</v>
      </c>
      <c r="S473" s="5" t="s">
        <v>960</v>
      </c>
      <c r="T473" s="9"/>
      <c r="U473" s="8" t="str">
        <f t="shared" ref="U473:U475" si="136">HYPERLINK("https://pbs.twimg.com/profile_images/790121313524252672/KkIsZtZ9.jpg","View")</f>
        <v>View</v>
      </c>
    </row>
    <row r="474" spans="1:21" ht="90">
      <c r="A474" s="4">
        <v>43435.289259259254</v>
      </c>
      <c r="B474" s="5" t="str">
        <f t="shared" si="134"/>
        <v>@ambulanceblog</v>
      </c>
      <c r="C474" s="6" t="s">
        <v>956</v>
      </c>
      <c r="D474" s="7" t="s">
        <v>1692</v>
      </c>
      <c r="E474" s="8" t="str">
        <f>HYPERLINK("https://twitter.com/ambulanceblog/status/1068881540770381824","1068881540770381824")</f>
        <v>1068881540770381824</v>
      </c>
      <c r="F474" s="5" t="s">
        <v>1694</v>
      </c>
      <c r="G474" s="9"/>
      <c r="H474" s="9"/>
      <c r="I474" s="10">
        <v>0</v>
      </c>
      <c r="J474" s="10">
        <v>0</v>
      </c>
      <c r="K474" s="5" t="str">
        <f t="shared" si="135"/>
        <v>Instagram</v>
      </c>
      <c r="L474" s="10">
        <v>178</v>
      </c>
      <c r="M474" s="10">
        <v>470</v>
      </c>
      <c r="N474" s="10">
        <v>34</v>
      </c>
      <c r="O474" s="9"/>
      <c r="P474" s="4">
        <v>40064.867592592593</v>
      </c>
      <c r="Q474" s="6" t="s">
        <v>41</v>
      </c>
      <c r="R474" s="7" t="s">
        <v>959</v>
      </c>
      <c r="S474" s="5" t="s">
        <v>960</v>
      </c>
      <c r="T474" s="9"/>
      <c r="U474" s="8" t="str">
        <f t="shared" si="136"/>
        <v>View</v>
      </c>
    </row>
    <row r="475" spans="1:21" ht="90">
      <c r="A475" s="4">
        <v>43435.287245370375</v>
      </c>
      <c r="B475" s="5" t="str">
        <f t="shared" si="134"/>
        <v>@ambulanceblog</v>
      </c>
      <c r="C475" s="6" t="s">
        <v>956</v>
      </c>
      <c r="D475" s="7" t="s">
        <v>1692</v>
      </c>
      <c r="E475" s="8" t="str">
        <f>HYPERLINK("https://twitter.com/ambulanceblog/status/1068880810013544449","1068880810013544449")</f>
        <v>1068880810013544449</v>
      </c>
      <c r="F475" s="5" t="s">
        <v>1695</v>
      </c>
      <c r="G475" s="9"/>
      <c r="H475" s="9"/>
      <c r="I475" s="10">
        <v>0</v>
      </c>
      <c r="J475" s="10">
        <v>0</v>
      </c>
      <c r="K475" s="5" t="str">
        <f t="shared" si="135"/>
        <v>Instagram</v>
      </c>
      <c r="L475" s="10">
        <v>178</v>
      </c>
      <c r="M475" s="10">
        <v>470</v>
      </c>
      <c r="N475" s="10">
        <v>34</v>
      </c>
      <c r="O475" s="9"/>
      <c r="P475" s="4">
        <v>40064.867592592593</v>
      </c>
      <c r="Q475" s="6" t="s">
        <v>41</v>
      </c>
      <c r="R475" s="7" t="s">
        <v>959</v>
      </c>
      <c r="S475" s="5" t="s">
        <v>960</v>
      </c>
      <c r="T475" s="9"/>
      <c r="U475" s="8" t="str">
        <f t="shared" si="136"/>
        <v>View</v>
      </c>
    </row>
    <row r="476" spans="1:21" ht="56.25">
      <c r="A476" s="4">
        <v>43435.285844907412</v>
      </c>
      <c r="B476" s="5" t="str">
        <f>HYPERLINK("https://twitter.com/kujung1","@kujung1")</f>
        <v>@kujung1</v>
      </c>
      <c r="C476" s="6" t="s">
        <v>1696</v>
      </c>
      <c r="D476" s="7" t="s">
        <v>1697</v>
      </c>
      <c r="E476" s="8" t="str">
        <f>HYPERLINK("https://twitter.com/kujung1/status/1068880303899455488","1068880303899455488")</f>
        <v>1068880303899455488</v>
      </c>
      <c r="F476" s="5" t="s">
        <v>1698</v>
      </c>
      <c r="G476" s="9"/>
      <c r="H476" s="9"/>
      <c r="I476" s="10">
        <v>0</v>
      </c>
      <c r="J476" s="10">
        <v>0</v>
      </c>
      <c r="K476" s="5" t="str">
        <f t="shared" si="135"/>
        <v>Instagram</v>
      </c>
      <c r="L476" s="10">
        <v>124</v>
      </c>
      <c r="M476" s="10">
        <v>52</v>
      </c>
      <c r="N476" s="10">
        <v>0</v>
      </c>
      <c r="O476" s="9"/>
      <c r="P476" s="4">
        <v>40885.21292824074</v>
      </c>
      <c r="Q476" s="9"/>
      <c r="R476" s="9"/>
      <c r="S476" s="9"/>
      <c r="T476" s="9"/>
      <c r="U476" s="8" t="str">
        <f>HYPERLINK("https://pbs.twimg.com/profile_images/716271264327794688/_ibw0dab.jpg","View")</f>
        <v>View</v>
      </c>
    </row>
    <row r="477" spans="1:21" ht="78.75">
      <c r="A477" s="4">
        <v>43435.281446759254</v>
      </c>
      <c r="B477" s="5" t="str">
        <f>HYPERLINK("https://twitter.com/ngoh_joh","@ngoh_joh")</f>
        <v>@ngoh_joh</v>
      </c>
      <c r="C477" s="6" t="s">
        <v>1699</v>
      </c>
      <c r="D477" s="7" t="s">
        <v>1700</v>
      </c>
      <c r="E477" s="8" t="str">
        <f>HYPERLINK("https://twitter.com/ngoh_joh/status/1068878707991834624","1068878707991834624")</f>
        <v>1068878707991834624</v>
      </c>
      <c r="F477" s="9"/>
      <c r="G477" s="5" t="s">
        <v>1701</v>
      </c>
      <c r="H477" s="9"/>
      <c r="I477" s="10">
        <v>1</v>
      </c>
      <c r="J477" s="10">
        <v>0</v>
      </c>
      <c r="K477" s="5" t="str">
        <f>HYPERLINK("http://twitter.com/download/iphone","Twitter for iPhone")</f>
        <v>Twitter for iPhone</v>
      </c>
      <c r="L477" s="10">
        <v>35</v>
      </c>
      <c r="M477" s="10">
        <v>241</v>
      </c>
      <c r="N477" s="10">
        <v>1</v>
      </c>
      <c r="O477" s="9"/>
      <c r="P477" s="4">
        <v>40452.758969907409</v>
      </c>
      <c r="Q477" s="9"/>
      <c r="R477" s="9"/>
      <c r="S477" s="9"/>
      <c r="T477" s="9"/>
      <c r="U477" s="8" t="str">
        <f>HYPERLINK("https://pbs.twimg.com/profile_images/1063439021639155713/zlMsRHAc.jpg","View")</f>
        <v>View</v>
      </c>
    </row>
    <row r="478" spans="1:21" ht="146.25">
      <c r="A478" s="4">
        <v>43435.274733796294</v>
      </c>
      <c r="B478" s="5" t="str">
        <f t="shared" ref="B478:B481" si="137">HYPERLINK("https://twitter.com/kangsom_pantip","@kangsom_pantip")</f>
        <v>@kangsom_pantip</v>
      </c>
      <c r="C478" s="6" t="s">
        <v>736</v>
      </c>
      <c r="D478" s="7" t="s">
        <v>1702</v>
      </c>
      <c r="E478" s="8" t="str">
        <f>HYPERLINK("https://twitter.com/kangsom_pantip/status/1068876273953296384","1068876273953296384")</f>
        <v>1068876273953296384</v>
      </c>
      <c r="F478" s="5" t="s">
        <v>1703</v>
      </c>
      <c r="G478" s="9"/>
      <c r="H478" s="9"/>
      <c r="I478" s="10">
        <v>1</v>
      </c>
      <c r="J478" s="10">
        <v>3</v>
      </c>
      <c r="K478" s="5" t="str">
        <f>HYPERLINK("http://instagram.com","Instagram")</f>
        <v>Instagram</v>
      </c>
      <c r="L478" s="10">
        <v>7344</v>
      </c>
      <c r="M478" s="10">
        <v>86</v>
      </c>
      <c r="N478" s="10">
        <v>31</v>
      </c>
      <c r="O478" s="9"/>
      <c r="P478" s="4">
        <v>41032.008634259255</v>
      </c>
      <c r="Q478" s="9"/>
      <c r="R478" s="7" t="s">
        <v>738</v>
      </c>
      <c r="S478" s="5" t="s">
        <v>739</v>
      </c>
      <c r="T478" s="9"/>
      <c r="U478" s="8" t="str">
        <f t="shared" ref="U478:U481" si="138">HYPERLINK("https://pbs.twimg.com/profile_images/924814695273394176/QGJX2_ms.jpg","View")</f>
        <v>View</v>
      </c>
    </row>
    <row r="479" spans="1:21" ht="146.25">
      <c r="A479" s="4">
        <v>43435.269537037035</v>
      </c>
      <c r="B479" s="5" t="str">
        <f t="shared" si="137"/>
        <v>@kangsom_pantip</v>
      </c>
      <c r="C479" s="6" t="s">
        <v>736</v>
      </c>
      <c r="D479" s="7" t="s">
        <v>1704</v>
      </c>
      <c r="E479" s="8" t="str">
        <f>HYPERLINK("https://twitter.com/kangsom_pantip/status/1068874390723420161","1068874390723420161")</f>
        <v>1068874390723420161</v>
      </c>
      <c r="F479" s="9"/>
      <c r="G479" s="5" t="s">
        <v>1705</v>
      </c>
      <c r="H479" s="9"/>
      <c r="I479" s="10">
        <v>7</v>
      </c>
      <c r="J479" s="10">
        <v>11</v>
      </c>
      <c r="K479" s="5" t="str">
        <f>HYPERLINK("http://twitter.com/download/android","Twitter for Android")</f>
        <v>Twitter for Android</v>
      </c>
      <c r="L479" s="10">
        <v>7344</v>
      </c>
      <c r="M479" s="10">
        <v>86</v>
      </c>
      <c r="N479" s="10">
        <v>31</v>
      </c>
      <c r="O479" s="9"/>
      <c r="P479" s="4">
        <v>41032.008634259255</v>
      </c>
      <c r="Q479" s="9"/>
      <c r="R479" s="7" t="s">
        <v>738</v>
      </c>
      <c r="S479" s="5" t="s">
        <v>739</v>
      </c>
      <c r="T479" s="9"/>
      <c r="U479" s="8" t="str">
        <f t="shared" si="138"/>
        <v>View</v>
      </c>
    </row>
    <row r="480" spans="1:21" ht="168.75">
      <c r="A480" s="4">
        <v>43435.269502314812</v>
      </c>
      <c r="B480" s="5" t="str">
        <f t="shared" si="137"/>
        <v>@kangsom_pantip</v>
      </c>
      <c r="C480" s="6" t="s">
        <v>736</v>
      </c>
      <c r="D480" s="7" t="s">
        <v>1706</v>
      </c>
      <c r="E480" s="8" t="str">
        <f>HYPERLINK("https://twitter.com/kangsom_pantip/status/1068874379944255488","1068874379944255488")</f>
        <v>1068874379944255488</v>
      </c>
      <c r="F480" s="5" t="s">
        <v>1707</v>
      </c>
      <c r="G480" s="9"/>
      <c r="H480" s="9"/>
      <c r="I480" s="10">
        <v>1</v>
      </c>
      <c r="J480" s="10">
        <v>3</v>
      </c>
      <c r="K480" s="5" t="str">
        <f>HYPERLINK("http://instagram.com","Instagram")</f>
        <v>Instagram</v>
      </c>
      <c r="L480" s="10">
        <v>7344</v>
      </c>
      <c r="M480" s="10">
        <v>86</v>
      </c>
      <c r="N480" s="10">
        <v>31</v>
      </c>
      <c r="O480" s="9"/>
      <c r="P480" s="4">
        <v>41032.008634259255</v>
      </c>
      <c r="Q480" s="9"/>
      <c r="R480" s="7" t="s">
        <v>738</v>
      </c>
      <c r="S480" s="5" t="s">
        <v>739</v>
      </c>
      <c r="T480" s="9"/>
      <c r="U480" s="8" t="str">
        <f t="shared" si="138"/>
        <v>View</v>
      </c>
    </row>
    <row r="481" spans="1:21" ht="202.5">
      <c r="A481" s="4">
        <v>43435.268657407403</v>
      </c>
      <c r="B481" s="5" t="str">
        <f t="shared" si="137"/>
        <v>@kangsom_pantip</v>
      </c>
      <c r="C481" s="6" t="s">
        <v>736</v>
      </c>
      <c r="D481" s="7" t="s">
        <v>1708</v>
      </c>
      <c r="E481" s="8" t="str">
        <f>HYPERLINK("https://twitter.com/kangsom_pantip/status/1068874075546632194","1068874075546632194")</f>
        <v>1068874075546632194</v>
      </c>
      <c r="F481" s="9"/>
      <c r="G481" s="5" t="s">
        <v>1709</v>
      </c>
      <c r="H481" s="9"/>
      <c r="I481" s="10">
        <v>5</v>
      </c>
      <c r="J481" s="10">
        <v>11</v>
      </c>
      <c r="K481" s="5" t="str">
        <f>HYPERLINK("http://twitter.com/download/android","Twitter for Android")</f>
        <v>Twitter for Android</v>
      </c>
      <c r="L481" s="10">
        <v>7344</v>
      </c>
      <c r="M481" s="10">
        <v>86</v>
      </c>
      <c r="N481" s="10">
        <v>31</v>
      </c>
      <c r="O481" s="9"/>
      <c r="P481" s="4">
        <v>41032.008634259255</v>
      </c>
      <c r="Q481" s="9"/>
      <c r="R481" s="7" t="s">
        <v>738</v>
      </c>
      <c r="S481" s="5" t="s">
        <v>739</v>
      </c>
      <c r="T481" s="9"/>
      <c r="U481" s="8" t="str">
        <f t="shared" si="138"/>
        <v>View</v>
      </c>
    </row>
    <row r="482" spans="1:21" ht="90">
      <c r="A482" s="4">
        <v>43435.261203703703</v>
      </c>
      <c r="B482" s="5" t="str">
        <f t="shared" ref="B482:B483" si="139">HYPERLINK("https://twitter.com/ambulanceblog","@ambulanceblog")</f>
        <v>@ambulanceblog</v>
      </c>
      <c r="C482" s="6" t="s">
        <v>956</v>
      </c>
      <c r="D482" s="7" t="s">
        <v>1692</v>
      </c>
      <c r="E482" s="8" t="str">
        <f>HYPERLINK("https://twitter.com/ambulanceblog/status/1068871371705516032","1068871371705516032")</f>
        <v>1068871371705516032</v>
      </c>
      <c r="F482" s="5" t="s">
        <v>1710</v>
      </c>
      <c r="G482" s="9"/>
      <c r="H482" s="9"/>
      <c r="I482" s="10">
        <v>0</v>
      </c>
      <c r="J482" s="10">
        <v>0</v>
      </c>
      <c r="K482" s="5" t="str">
        <f t="shared" ref="K482:K484" si="140">HYPERLINK("http://instagram.com","Instagram")</f>
        <v>Instagram</v>
      </c>
      <c r="L482" s="10">
        <v>178</v>
      </c>
      <c r="M482" s="10">
        <v>470</v>
      </c>
      <c r="N482" s="10">
        <v>34</v>
      </c>
      <c r="O482" s="9"/>
      <c r="P482" s="4">
        <v>40064.867592592593</v>
      </c>
      <c r="Q482" s="6" t="s">
        <v>41</v>
      </c>
      <c r="R482" s="7" t="s">
        <v>959</v>
      </c>
      <c r="S482" s="5" t="s">
        <v>960</v>
      </c>
      <c r="T482" s="9"/>
      <c r="U482" s="8" t="str">
        <f t="shared" ref="U482:U483" si="141">HYPERLINK("https://pbs.twimg.com/profile_images/790121313524252672/KkIsZtZ9.jpg","View")</f>
        <v>View</v>
      </c>
    </row>
    <row r="483" spans="1:21" ht="90">
      <c r="A483" s="4">
        <v>43435.259953703702</v>
      </c>
      <c r="B483" s="5" t="str">
        <f t="shared" si="139"/>
        <v>@ambulanceblog</v>
      </c>
      <c r="C483" s="6" t="s">
        <v>956</v>
      </c>
      <c r="D483" s="7" t="s">
        <v>1692</v>
      </c>
      <c r="E483" s="8" t="str">
        <f>HYPERLINK("https://twitter.com/ambulanceblog/status/1068870919454642177","1068870919454642177")</f>
        <v>1068870919454642177</v>
      </c>
      <c r="F483" s="5" t="s">
        <v>1711</v>
      </c>
      <c r="G483" s="9"/>
      <c r="H483" s="9"/>
      <c r="I483" s="10">
        <v>0</v>
      </c>
      <c r="J483" s="10">
        <v>0</v>
      </c>
      <c r="K483" s="5" t="str">
        <f t="shared" si="140"/>
        <v>Instagram</v>
      </c>
      <c r="L483" s="10">
        <v>178</v>
      </c>
      <c r="M483" s="10">
        <v>470</v>
      </c>
      <c r="N483" s="10">
        <v>34</v>
      </c>
      <c r="O483" s="9"/>
      <c r="P483" s="4">
        <v>40064.867592592593</v>
      </c>
      <c r="Q483" s="6" t="s">
        <v>41</v>
      </c>
      <c r="R483" s="7" t="s">
        <v>959</v>
      </c>
      <c r="S483" s="5" t="s">
        <v>960</v>
      </c>
      <c r="T483" s="9"/>
      <c r="U483" s="8" t="str">
        <f t="shared" si="141"/>
        <v>View</v>
      </c>
    </row>
    <row r="484" spans="1:21" ht="22.5">
      <c r="A484" s="4">
        <v>43435.256041666667</v>
      </c>
      <c r="B484" s="5" t="str">
        <f>HYPERLINK("https://twitter.com/thanabank","@thanabank")</f>
        <v>@thanabank</v>
      </c>
      <c r="C484" s="6" t="s">
        <v>985</v>
      </c>
      <c r="D484" s="7" t="s">
        <v>1712</v>
      </c>
      <c r="E484" s="8" t="str">
        <f>HYPERLINK("https://twitter.com/thanabank/status/1068869500408393728","1068869500408393728")</f>
        <v>1068869500408393728</v>
      </c>
      <c r="F484" s="5" t="s">
        <v>1713</v>
      </c>
      <c r="G484" s="9"/>
      <c r="H484" s="5" t="str">
        <f>HYPERLINK("https://ctrlq.org/maps/address/#13.72703909,100.50997928","Map")</f>
        <v>Map</v>
      </c>
      <c r="I484" s="10">
        <v>0</v>
      </c>
      <c r="J484" s="10">
        <v>0</v>
      </c>
      <c r="K484" s="5" t="str">
        <f t="shared" si="140"/>
        <v>Instagram</v>
      </c>
      <c r="L484" s="10">
        <v>372</v>
      </c>
      <c r="M484" s="10">
        <v>177</v>
      </c>
      <c r="N484" s="10">
        <v>21</v>
      </c>
      <c r="O484" s="9"/>
      <c r="P484" s="4">
        <v>40027.449861111112</v>
      </c>
      <c r="Q484" s="6" t="s">
        <v>988</v>
      </c>
      <c r="R484" s="9"/>
      <c r="S484" s="5" t="s">
        <v>989</v>
      </c>
      <c r="T484" s="9"/>
      <c r="U484" s="8" t="str">
        <f>HYPERLINK("https://pbs.twimg.com/profile_images/615738731782275072/VF2u1sKi.jpg","View")</f>
        <v>View</v>
      </c>
    </row>
    <row r="485" spans="1:21" ht="78.75">
      <c r="A485" s="4">
        <v>43435.255694444444</v>
      </c>
      <c r="B485" s="5" t="str">
        <f>HYPERLINK("https://twitter.com/ning_ks_","@ning_ks_")</f>
        <v>@ning_ks_</v>
      </c>
      <c r="C485" s="6" t="s">
        <v>553</v>
      </c>
      <c r="D485" s="7" t="s">
        <v>1714</v>
      </c>
      <c r="E485" s="8" t="str">
        <f>HYPERLINK("https://twitter.com/ning_ks_/status/1068869377116663808","1068869377116663808")</f>
        <v>1068869377116663808</v>
      </c>
      <c r="F485" s="9"/>
      <c r="G485" s="5" t="s">
        <v>1715</v>
      </c>
      <c r="H485" s="9"/>
      <c r="I485" s="10">
        <v>16</v>
      </c>
      <c r="J485" s="10">
        <v>22</v>
      </c>
      <c r="K485" s="5" t="str">
        <f>HYPERLINK("http://twitter.com/download/iphone","Twitter for iPhone")</f>
        <v>Twitter for iPhone</v>
      </c>
      <c r="L485" s="10">
        <v>325</v>
      </c>
      <c r="M485" s="10">
        <v>117</v>
      </c>
      <c r="N485" s="10">
        <v>7</v>
      </c>
      <c r="O485" s="9"/>
      <c r="P485" s="4">
        <v>40827.969467592593</v>
      </c>
      <c r="Q485" s="9"/>
      <c r="R485" s="7" t="s">
        <v>1716</v>
      </c>
      <c r="S485" s="9"/>
      <c r="T485" s="9"/>
      <c r="U485" s="8" t="str">
        <f>HYPERLINK("https://pbs.twimg.com/profile_images/1023960130075803648/xMV2LP78.jpg","View")</f>
        <v>View</v>
      </c>
    </row>
    <row r="486" spans="1:21" ht="146.25">
      <c r="A486" s="4">
        <v>43435.248611111107</v>
      </c>
      <c r="B486" s="5" t="str">
        <f t="shared" ref="B486:B487" si="142">HYPERLINK("https://twitter.com/kangsom_pantip","@kangsom_pantip")</f>
        <v>@kangsom_pantip</v>
      </c>
      <c r="C486" s="6" t="s">
        <v>736</v>
      </c>
      <c r="D486" s="7" t="s">
        <v>1717</v>
      </c>
      <c r="E486" s="8" t="str">
        <f>HYPERLINK("https://twitter.com/kangsom_pantip/status/1068866810777235457","1068866810777235457")</f>
        <v>1068866810777235457</v>
      </c>
      <c r="F486" s="9"/>
      <c r="G486" s="5" t="s">
        <v>1718</v>
      </c>
      <c r="H486" s="9"/>
      <c r="I486" s="10">
        <v>16</v>
      </c>
      <c r="J486" s="10">
        <v>24</v>
      </c>
      <c r="K486" s="5" t="str">
        <f t="shared" ref="K486:K487" si="143">HYPERLINK("http://twitter.com/download/android","Twitter for Android")</f>
        <v>Twitter for Android</v>
      </c>
      <c r="L486" s="10">
        <v>7344</v>
      </c>
      <c r="M486" s="10">
        <v>86</v>
      </c>
      <c r="N486" s="10">
        <v>31</v>
      </c>
      <c r="O486" s="9"/>
      <c r="P486" s="4">
        <v>41032.008634259255</v>
      </c>
      <c r="Q486" s="9"/>
      <c r="R486" s="7" t="s">
        <v>738</v>
      </c>
      <c r="S486" s="5" t="s">
        <v>739</v>
      </c>
      <c r="T486" s="9"/>
      <c r="U486" s="8" t="str">
        <f t="shared" ref="U486:U487" si="144">HYPERLINK("https://pbs.twimg.com/profile_images/924814695273394176/QGJX2_ms.jpg","View")</f>
        <v>View</v>
      </c>
    </row>
    <row r="487" spans="1:21" ht="135">
      <c r="A487" s="4">
        <v>43435.246990740736</v>
      </c>
      <c r="B487" s="5" t="str">
        <f t="shared" si="142"/>
        <v>@kangsom_pantip</v>
      </c>
      <c r="C487" s="6" t="s">
        <v>736</v>
      </c>
      <c r="D487" s="7" t="s">
        <v>1719</v>
      </c>
      <c r="E487" s="8" t="str">
        <f>HYPERLINK("https://twitter.com/kangsom_pantip/status/1068866221267836928","1068866221267836928")</f>
        <v>1068866221267836928</v>
      </c>
      <c r="F487" s="9"/>
      <c r="G487" s="5" t="s">
        <v>1720</v>
      </c>
      <c r="H487" s="9"/>
      <c r="I487" s="10">
        <v>17</v>
      </c>
      <c r="J487" s="10">
        <v>19</v>
      </c>
      <c r="K487" s="5" t="str">
        <f t="shared" si="143"/>
        <v>Twitter for Android</v>
      </c>
      <c r="L487" s="10">
        <v>7344</v>
      </c>
      <c r="M487" s="10">
        <v>86</v>
      </c>
      <c r="N487" s="10">
        <v>31</v>
      </c>
      <c r="O487" s="9"/>
      <c r="P487" s="4">
        <v>41032.008634259255</v>
      </c>
      <c r="Q487" s="9"/>
      <c r="R487" s="7" t="s">
        <v>738</v>
      </c>
      <c r="S487" s="5" t="s">
        <v>739</v>
      </c>
      <c r="T487" s="9"/>
      <c r="U487" s="8" t="str">
        <f t="shared" si="144"/>
        <v>View</v>
      </c>
    </row>
    <row r="488" spans="1:21" ht="90">
      <c r="A488" s="4">
        <v>43435.242743055554</v>
      </c>
      <c r="B488" s="5" t="str">
        <f>HYPERLINK("https://twitter.com/ambulanceblog","@ambulanceblog")</f>
        <v>@ambulanceblog</v>
      </c>
      <c r="C488" s="6" t="s">
        <v>956</v>
      </c>
      <c r="D488" s="7" t="s">
        <v>1692</v>
      </c>
      <c r="E488" s="8" t="str">
        <f>HYPERLINK("https://twitter.com/ambulanceblog/status/1068864680582631426","1068864680582631426")</f>
        <v>1068864680582631426</v>
      </c>
      <c r="F488" s="5" t="s">
        <v>1721</v>
      </c>
      <c r="G488" s="9"/>
      <c r="H488" s="9"/>
      <c r="I488" s="10">
        <v>0</v>
      </c>
      <c r="J488" s="10">
        <v>0</v>
      </c>
      <c r="K488" s="5" t="str">
        <f>HYPERLINK("http://instagram.com","Instagram")</f>
        <v>Instagram</v>
      </c>
      <c r="L488" s="10">
        <v>178</v>
      </c>
      <c r="M488" s="10">
        <v>470</v>
      </c>
      <c r="N488" s="10">
        <v>34</v>
      </c>
      <c r="O488" s="9"/>
      <c r="P488" s="4">
        <v>40064.867592592593</v>
      </c>
      <c r="Q488" s="6" t="s">
        <v>41</v>
      </c>
      <c r="R488" s="7" t="s">
        <v>959</v>
      </c>
      <c r="S488" s="5" t="s">
        <v>960</v>
      </c>
      <c r="T488" s="9"/>
      <c r="U488" s="8" t="str">
        <f>HYPERLINK("https://pbs.twimg.com/profile_images/790121313524252672/KkIsZtZ9.jpg","View")</f>
        <v>View</v>
      </c>
    </row>
    <row r="489" spans="1:21" ht="157.5">
      <c r="A489" s="4">
        <v>43435.241006944445</v>
      </c>
      <c r="B489" s="5" t="str">
        <f>HYPERLINK("https://twitter.com/dada_ksdd","@dada_ksdd")</f>
        <v>@dada_ksdd</v>
      </c>
      <c r="C489" s="6" t="s">
        <v>1486</v>
      </c>
      <c r="D489" s="7" t="s">
        <v>1722</v>
      </c>
      <c r="E489" s="8" t="str">
        <f>HYPERLINK("https://twitter.com/dada_ksdd/status/1068864054674878464","1068864054674878464")</f>
        <v>1068864054674878464</v>
      </c>
      <c r="F489" s="9"/>
      <c r="G489" s="5" t="s">
        <v>1723</v>
      </c>
      <c r="H489" s="9"/>
      <c r="I489" s="10">
        <v>21</v>
      </c>
      <c r="J489" s="10">
        <v>22</v>
      </c>
      <c r="K489" s="5" t="str">
        <f>HYPERLINK("http://twitter.com/download/android","Twitter for Android")</f>
        <v>Twitter for Android</v>
      </c>
      <c r="L489" s="10">
        <v>1909</v>
      </c>
      <c r="M489" s="10">
        <v>206</v>
      </c>
      <c r="N489" s="10">
        <v>16</v>
      </c>
      <c r="O489" s="9"/>
      <c r="P489" s="4">
        <v>40373.357997685183</v>
      </c>
      <c r="Q489" s="6" t="s">
        <v>1489</v>
      </c>
      <c r="R489" s="7" t="s">
        <v>1490</v>
      </c>
      <c r="S489" s="5" t="s">
        <v>1491</v>
      </c>
      <c r="T489" s="9"/>
      <c r="U489" s="8" t="str">
        <f>HYPERLINK("https://pbs.twimg.com/profile_images/1058502577996754945/Gwo91Fc8.jpg","View")</f>
        <v>View</v>
      </c>
    </row>
    <row r="490" spans="1:21" ht="90">
      <c r="A490" s="4">
        <v>43435.236990740741</v>
      </c>
      <c r="B490" s="5" t="str">
        <f t="shared" ref="B490:B492" si="145">HYPERLINK("https://twitter.com/ambulanceblog","@ambulanceblog")</f>
        <v>@ambulanceblog</v>
      </c>
      <c r="C490" s="6" t="s">
        <v>956</v>
      </c>
      <c r="D490" s="7" t="s">
        <v>1692</v>
      </c>
      <c r="E490" s="8" t="str">
        <f>HYPERLINK("https://twitter.com/ambulanceblog/status/1068862597410246657","1068862597410246657")</f>
        <v>1068862597410246657</v>
      </c>
      <c r="F490" s="5" t="s">
        <v>1724</v>
      </c>
      <c r="G490" s="9"/>
      <c r="H490" s="9"/>
      <c r="I490" s="10">
        <v>0</v>
      </c>
      <c r="J490" s="10">
        <v>0</v>
      </c>
      <c r="K490" s="5" t="str">
        <f t="shared" ref="K490:K492" si="146">HYPERLINK("http://instagram.com","Instagram")</f>
        <v>Instagram</v>
      </c>
      <c r="L490" s="10">
        <v>178</v>
      </c>
      <c r="M490" s="10">
        <v>470</v>
      </c>
      <c r="N490" s="10">
        <v>34</v>
      </c>
      <c r="O490" s="9"/>
      <c r="P490" s="4">
        <v>40064.867592592593</v>
      </c>
      <c r="Q490" s="6" t="s">
        <v>41</v>
      </c>
      <c r="R490" s="7" t="s">
        <v>959</v>
      </c>
      <c r="S490" s="5" t="s">
        <v>960</v>
      </c>
      <c r="T490" s="9"/>
      <c r="U490" s="8" t="str">
        <f t="shared" ref="U490:U492" si="147">HYPERLINK("https://pbs.twimg.com/profile_images/790121313524252672/KkIsZtZ9.jpg","View")</f>
        <v>View</v>
      </c>
    </row>
    <row r="491" spans="1:21" ht="90">
      <c r="A491" s="4">
        <v>43435.235856481479</v>
      </c>
      <c r="B491" s="5" t="str">
        <f t="shared" si="145"/>
        <v>@ambulanceblog</v>
      </c>
      <c r="C491" s="6" t="s">
        <v>956</v>
      </c>
      <c r="D491" s="7" t="s">
        <v>1692</v>
      </c>
      <c r="E491" s="8" t="str">
        <f>HYPERLINK("https://twitter.com/ambulanceblog/status/1068862188796956672","1068862188796956672")</f>
        <v>1068862188796956672</v>
      </c>
      <c r="F491" s="5" t="s">
        <v>1725</v>
      </c>
      <c r="G491" s="9"/>
      <c r="H491" s="9"/>
      <c r="I491" s="10">
        <v>0</v>
      </c>
      <c r="J491" s="10">
        <v>0</v>
      </c>
      <c r="K491" s="5" t="str">
        <f t="shared" si="146"/>
        <v>Instagram</v>
      </c>
      <c r="L491" s="10">
        <v>178</v>
      </c>
      <c r="M491" s="10">
        <v>470</v>
      </c>
      <c r="N491" s="10">
        <v>34</v>
      </c>
      <c r="O491" s="9"/>
      <c r="P491" s="4">
        <v>40064.867592592593</v>
      </c>
      <c r="Q491" s="6" t="s">
        <v>41</v>
      </c>
      <c r="R491" s="7" t="s">
        <v>959</v>
      </c>
      <c r="S491" s="5" t="s">
        <v>960</v>
      </c>
      <c r="T491" s="9"/>
      <c r="U491" s="8" t="str">
        <f t="shared" si="147"/>
        <v>View</v>
      </c>
    </row>
    <row r="492" spans="1:21" ht="90">
      <c r="A492" s="4">
        <v>43435.234849537039</v>
      </c>
      <c r="B492" s="5" t="str">
        <f t="shared" si="145"/>
        <v>@ambulanceblog</v>
      </c>
      <c r="C492" s="6" t="s">
        <v>956</v>
      </c>
      <c r="D492" s="7" t="s">
        <v>1692</v>
      </c>
      <c r="E492" s="8" t="str">
        <f>HYPERLINK("https://twitter.com/ambulanceblog/status/1068861820725747712","1068861820725747712")</f>
        <v>1068861820725747712</v>
      </c>
      <c r="F492" s="5" t="s">
        <v>1726</v>
      </c>
      <c r="G492" s="9"/>
      <c r="H492" s="9"/>
      <c r="I492" s="10">
        <v>0</v>
      </c>
      <c r="J492" s="10">
        <v>0</v>
      </c>
      <c r="K492" s="5" t="str">
        <f t="shared" si="146"/>
        <v>Instagram</v>
      </c>
      <c r="L492" s="10">
        <v>178</v>
      </c>
      <c r="M492" s="10">
        <v>470</v>
      </c>
      <c r="N492" s="10">
        <v>34</v>
      </c>
      <c r="O492" s="9"/>
      <c r="P492" s="4">
        <v>40064.867592592593</v>
      </c>
      <c r="Q492" s="6" t="s">
        <v>41</v>
      </c>
      <c r="R492" s="7" t="s">
        <v>959</v>
      </c>
      <c r="S492" s="5" t="s">
        <v>960</v>
      </c>
      <c r="T492" s="9"/>
      <c r="U492" s="8" t="str">
        <f t="shared" si="147"/>
        <v>View</v>
      </c>
    </row>
    <row r="493" spans="1:21" ht="157.5">
      <c r="A493" s="4">
        <v>43435.233541666668</v>
      </c>
      <c r="B493" s="5" t="str">
        <f>HYPERLINK("https://twitter.com/zinmint11471363","@zinmint11471363")</f>
        <v>@zinmint11471363</v>
      </c>
      <c r="C493" s="6" t="s">
        <v>1727</v>
      </c>
      <c r="D493" s="7" t="s">
        <v>1728</v>
      </c>
      <c r="E493" s="8" t="str">
        <f>HYPERLINK("https://twitter.com/zinmint11471363/status/1068861348296110080","1068861348296110080")</f>
        <v>1068861348296110080</v>
      </c>
      <c r="F493" s="5" t="s">
        <v>1729</v>
      </c>
      <c r="G493" s="5" t="s">
        <v>1730</v>
      </c>
      <c r="H493" s="9"/>
      <c r="I493" s="10">
        <v>0</v>
      </c>
      <c r="J493" s="10">
        <v>0</v>
      </c>
      <c r="K493" s="5" t="str">
        <f t="shared" ref="K493:K495" si="148">HYPERLINK("http://twitter.com/download/android","Twitter for Android")</f>
        <v>Twitter for Android</v>
      </c>
      <c r="L493" s="10">
        <v>38</v>
      </c>
      <c r="M493" s="10">
        <v>71</v>
      </c>
      <c r="N493" s="10">
        <v>0</v>
      </c>
      <c r="O493" s="9"/>
      <c r="P493" s="4">
        <v>43377.25381944445</v>
      </c>
      <c r="Q493" s="9"/>
      <c r="R493" s="9"/>
      <c r="S493" s="9"/>
      <c r="T493" s="9"/>
      <c r="U493" s="10" t="s">
        <v>940</v>
      </c>
    </row>
    <row r="494" spans="1:21" ht="112.5">
      <c r="A494" s="4">
        <v>43435.227442129632</v>
      </c>
      <c r="B494" s="5" t="str">
        <f>HYPERLINK("https://twitter.com/symneverdie","@symneverdie")</f>
        <v>@symneverdie</v>
      </c>
      <c r="C494" s="6" t="s">
        <v>1731</v>
      </c>
      <c r="D494" s="7" t="s">
        <v>1732</v>
      </c>
      <c r="E494" s="8" t="str">
        <f>HYPERLINK("https://twitter.com/symneverdie/status/1068859139483258880","1068859139483258880")</f>
        <v>1068859139483258880</v>
      </c>
      <c r="F494" s="9"/>
      <c r="G494" s="9"/>
      <c r="H494" s="9"/>
      <c r="I494" s="10">
        <v>0</v>
      </c>
      <c r="J494" s="10">
        <v>0</v>
      </c>
      <c r="K494" s="5" t="str">
        <f t="shared" si="148"/>
        <v>Twitter for Android</v>
      </c>
      <c r="L494" s="10">
        <v>83</v>
      </c>
      <c r="M494" s="10">
        <v>435</v>
      </c>
      <c r="N494" s="10">
        <v>14</v>
      </c>
      <c r="O494" s="9"/>
      <c r="P494" s="4">
        <v>41499.520949074074</v>
      </c>
      <c r="Q494" s="6" t="s">
        <v>1733</v>
      </c>
      <c r="R494" s="7" t="s">
        <v>1734</v>
      </c>
      <c r="S494" s="9"/>
      <c r="T494" s="9"/>
      <c r="U494" s="8" t="str">
        <f>HYPERLINK("https://pbs.twimg.com/profile_images/1070964986552274944/TSdbFwwg.png","View")</f>
        <v>View</v>
      </c>
    </row>
    <row r="495" spans="1:21" ht="168.75">
      <c r="A495" s="4">
        <v>43435.222418981481</v>
      </c>
      <c r="B495" s="5" t="str">
        <f>HYPERLINK("https://twitter.com/dada_ksdd","@dada_ksdd")</f>
        <v>@dada_ksdd</v>
      </c>
      <c r="C495" s="6" t="s">
        <v>1486</v>
      </c>
      <c r="D495" s="7" t="s">
        <v>1735</v>
      </c>
      <c r="E495" s="8" t="str">
        <f>HYPERLINK("https://twitter.com/dada_ksdd/status/1068857318354313216","1068857318354313216")</f>
        <v>1068857318354313216</v>
      </c>
      <c r="F495" s="9"/>
      <c r="G495" s="5" t="s">
        <v>1736</v>
      </c>
      <c r="H495" s="9"/>
      <c r="I495" s="10">
        <v>23</v>
      </c>
      <c r="J495" s="10">
        <v>24</v>
      </c>
      <c r="K495" s="5" t="str">
        <f t="shared" si="148"/>
        <v>Twitter for Android</v>
      </c>
      <c r="L495" s="10">
        <v>1909</v>
      </c>
      <c r="M495" s="10">
        <v>206</v>
      </c>
      <c r="N495" s="10">
        <v>16</v>
      </c>
      <c r="O495" s="9"/>
      <c r="P495" s="4">
        <v>40373.357997685183</v>
      </c>
      <c r="Q495" s="6" t="s">
        <v>1489</v>
      </c>
      <c r="R495" s="7" t="s">
        <v>1490</v>
      </c>
      <c r="S495" s="5" t="s">
        <v>1491</v>
      </c>
      <c r="T495" s="9"/>
      <c r="U495" s="8" t="str">
        <f>HYPERLINK("https://pbs.twimg.com/profile_images/1058502577996754945/Gwo91Fc8.jpg","View")</f>
        <v>View</v>
      </c>
    </row>
    <row r="496" spans="1:21" ht="90">
      <c r="A496" s="4">
        <v>43435.22174768518</v>
      </c>
      <c r="B496" s="5" t="str">
        <f>HYPERLINK("https://twitter.com/ambulanceblog","@ambulanceblog")</f>
        <v>@ambulanceblog</v>
      </c>
      <c r="C496" s="6" t="s">
        <v>956</v>
      </c>
      <c r="D496" s="7" t="s">
        <v>1692</v>
      </c>
      <c r="E496" s="8" t="str">
        <f>HYPERLINK("https://twitter.com/ambulanceblog/status/1068857072027123712","1068857072027123712")</f>
        <v>1068857072027123712</v>
      </c>
      <c r="F496" s="5" t="s">
        <v>1737</v>
      </c>
      <c r="G496" s="9"/>
      <c r="H496" s="9"/>
      <c r="I496" s="10">
        <v>0</v>
      </c>
      <c r="J496" s="10">
        <v>0</v>
      </c>
      <c r="K496" s="5" t="str">
        <f>HYPERLINK("http://instagram.com","Instagram")</f>
        <v>Instagram</v>
      </c>
      <c r="L496" s="10">
        <v>178</v>
      </c>
      <c r="M496" s="10">
        <v>470</v>
      </c>
      <c r="N496" s="10">
        <v>34</v>
      </c>
      <c r="O496" s="9"/>
      <c r="P496" s="4">
        <v>40064.867592592593</v>
      </c>
      <c r="Q496" s="6" t="s">
        <v>41</v>
      </c>
      <c r="R496" s="7" t="s">
        <v>959</v>
      </c>
      <c r="S496" s="5" t="s">
        <v>960</v>
      </c>
      <c r="T496" s="9"/>
      <c r="U496" s="8" t="str">
        <f>HYPERLINK("https://pbs.twimg.com/profile_images/790121313524252672/KkIsZtZ9.jpg","View")</f>
        <v>View</v>
      </c>
    </row>
    <row r="497" spans="1:21" ht="202.5">
      <c r="A497" s="4">
        <v>43435.211562500001</v>
      </c>
      <c r="B497" s="5" t="str">
        <f t="shared" ref="B497:B501" si="149">HYPERLINK("https://twitter.com/kangsom_pantip","@kangsom_pantip")</f>
        <v>@kangsom_pantip</v>
      </c>
      <c r="C497" s="6" t="s">
        <v>736</v>
      </c>
      <c r="D497" s="7" t="s">
        <v>1738</v>
      </c>
      <c r="E497" s="8" t="str">
        <f>HYPERLINK("https://twitter.com/kangsom_pantip/status/1068853382125776896","1068853382125776896")</f>
        <v>1068853382125776896</v>
      </c>
      <c r="F497" s="9"/>
      <c r="G497" s="5" t="s">
        <v>1739</v>
      </c>
      <c r="H497" s="9"/>
      <c r="I497" s="10">
        <v>12</v>
      </c>
      <c r="J497" s="10">
        <v>18</v>
      </c>
      <c r="K497" s="5" t="str">
        <f t="shared" ref="K497:K501" si="150">HYPERLINK("http://twitter.com/download/android","Twitter for Android")</f>
        <v>Twitter for Android</v>
      </c>
      <c r="L497" s="10">
        <v>7344</v>
      </c>
      <c r="M497" s="10">
        <v>86</v>
      </c>
      <c r="N497" s="10">
        <v>31</v>
      </c>
      <c r="O497" s="9"/>
      <c r="P497" s="4">
        <v>41032.008634259255</v>
      </c>
      <c r="Q497" s="9"/>
      <c r="R497" s="7" t="s">
        <v>738</v>
      </c>
      <c r="S497" s="5" t="s">
        <v>739</v>
      </c>
      <c r="T497" s="9"/>
      <c r="U497" s="8" t="str">
        <f t="shared" ref="U497:U501" si="151">HYPERLINK("https://pbs.twimg.com/profile_images/924814695273394176/QGJX2_ms.jpg","View")</f>
        <v>View</v>
      </c>
    </row>
    <row r="498" spans="1:21" ht="135">
      <c r="A498" s="4">
        <v>43435.207233796296</v>
      </c>
      <c r="B498" s="5" t="str">
        <f t="shared" si="149"/>
        <v>@kangsom_pantip</v>
      </c>
      <c r="C498" s="6" t="s">
        <v>736</v>
      </c>
      <c r="D498" s="7" t="s">
        <v>1740</v>
      </c>
      <c r="E498" s="8" t="str">
        <f>HYPERLINK("https://twitter.com/kangsom_pantip/status/1068851812340396032","1068851812340396032")</f>
        <v>1068851812340396032</v>
      </c>
      <c r="F498" s="9"/>
      <c r="G498" s="5" t="s">
        <v>1741</v>
      </c>
      <c r="H498" s="9"/>
      <c r="I498" s="10">
        <v>10</v>
      </c>
      <c r="J498" s="10">
        <v>18</v>
      </c>
      <c r="K498" s="5" t="str">
        <f t="shared" si="150"/>
        <v>Twitter for Android</v>
      </c>
      <c r="L498" s="10">
        <v>7344</v>
      </c>
      <c r="M498" s="10">
        <v>86</v>
      </c>
      <c r="N498" s="10">
        <v>31</v>
      </c>
      <c r="O498" s="9"/>
      <c r="P498" s="4">
        <v>41032.008634259255</v>
      </c>
      <c r="Q498" s="9"/>
      <c r="R498" s="7" t="s">
        <v>738</v>
      </c>
      <c r="S498" s="5" t="s">
        <v>739</v>
      </c>
      <c r="T498" s="9"/>
      <c r="U498" s="8" t="str">
        <f t="shared" si="151"/>
        <v>View</v>
      </c>
    </row>
    <row r="499" spans="1:21" ht="135">
      <c r="A499" s="4">
        <v>43435.206134259264</v>
      </c>
      <c r="B499" s="5" t="str">
        <f t="shared" si="149"/>
        <v>@kangsom_pantip</v>
      </c>
      <c r="C499" s="6" t="s">
        <v>736</v>
      </c>
      <c r="D499" s="7" t="s">
        <v>1742</v>
      </c>
      <c r="E499" s="8" t="str">
        <f>HYPERLINK("https://twitter.com/kangsom_pantip/status/1068851415869665281","1068851415869665281")</f>
        <v>1068851415869665281</v>
      </c>
      <c r="F499" s="9"/>
      <c r="G499" s="5" t="s">
        <v>1743</v>
      </c>
      <c r="H499" s="9"/>
      <c r="I499" s="10">
        <v>11</v>
      </c>
      <c r="J499" s="10">
        <v>16</v>
      </c>
      <c r="K499" s="5" t="str">
        <f t="shared" si="150"/>
        <v>Twitter for Android</v>
      </c>
      <c r="L499" s="10">
        <v>7344</v>
      </c>
      <c r="M499" s="10">
        <v>86</v>
      </c>
      <c r="N499" s="10">
        <v>31</v>
      </c>
      <c r="O499" s="9"/>
      <c r="P499" s="4">
        <v>41032.008634259255</v>
      </c>
      <c r="Q499" s="9"/>
      <c r="R499" s="7" t="s">
        <v>738</v>
      </c>
      <c r="S499" s="5" t="s">
        <v>739</v>
      </c>
      <c r="T499" s="9"/>
      <c r="U499" s="8" t="str">
        <f t="shared" si="151"/>
        <v>View</v>
      </c>
    </row>
    <row r="500" spans="1:21" ht="135">
      <c r="A500" s="4">
        <v>43435.20413194444</v>
      </c>
      <c r="B500" s="5" t="str">
        <f t="shared" si="149"/>
        <v>@kangsom_pantip</v>
      </c>
      <c r="C500" s="6" t="s">
        <v>736</v>
      </c>
      <c r="D500" s="7" t="s">
        <v>1744</v>
      </c>
      <c r="E500" s="8" t="str">
        <f>HYPERLINK("https://twitter.com/kangsom_pantip/status/1068850689521070081","1068850689521070081")</f>
        <v>1068850689521070081</v>
      </c>
      <c r="F500" s="9"/>
      <c r="G500" s="5" t="s">
        <v>1745</v>
      </c>
      <c r="H500" s="9"/>
      <c r="I500" s="10">
        <v>8</v>
      </c>
      <c r="J500" s="10">
        <v>14</v>
      </c>
      <c r="K500" s="5" t="str">
        <f t="shared" si="150"/>
        <v>Twitter for Android</v>
      </c>
      <c r="L500" s="10">
        <v>7344</v>
      </c>
      <c r="M500" s="10">
        <v>86</v>
      </c>
      <c r="N500" s="10">
        <v>31</v>
      </c>
      <c r="O500" s="9"/>
      <c r="P500" s="4">
        <v>41032.008634259255</v>
      </c>
      <c r="Q500" s="9"/>
      <c r="R500" s="7" t="s">
        <v>738</v>
      </c>
      <c r="S500" s="5" t="s">
        <v>739</v>
      </c>
      <c r="T500" s="9"/>
      <c r="U500" s="8" t="str">
        <f t="shared" si="151"/>
        <v>View</v>
      </c>
    </row>
    <row r="501" spans="1:21" ht="135">
      <c r="A501" s="4">
        <v>43435.204016203701</v>
      </c>
      <c r="B501" s="5" t="str">
        <f t="shared" si="149"/>
        <v>@kangsom_pantip</v>
      </c>
      <c r="C501" s="6" t="s">
        <v>736</v>
      </c>
      <c r="D501" s="7" t="s">
        <v>1746</v>
      </c>
      <c r="E501" s="8" t="str">
        <f>HYPERLINK("https://twitter.com/kangsom_pantip/status/1068850647905132546","1068850647905132546")</f>
        <v>1068850647905132546</v>
      </c>
      <c r="F501" s="9"/>
      <c r="G501" s="5" t="s">
        <v>1747</v>
      </c>
      <c r="H501" s="9"/>
      <c r="I501" s="10">
        <v>17</v>
      </c>
      <c r="J501" s="10">
        <v>17</v>
      </c>
      <c r="K501" s="5" t="str">
        <f t="shared" si="150"/>
        <v>Twitter for Android</v>
      </c>
      <c r="L501" s="10">
        <v>7344</v>
      </c>
      <c r="M501" s="10">
        <v>86</v>
      </c>
      <c r="N501" s="10">
        <v>31</v>
      </c>
      <c r="O501" s="9"/>
      <c r="P501" s="4">
        <v>41032.008634259255</v>
      </c>
      <c r="Q501" s="9"/>
      <c r="R501" s="7" t="s">
        <v>738</v>
      </c>
      <c r="S501" s="5" t="s">
        <v>739</v>
      </c>
      <c r="T501" s="9"/>
      <c r="U501" s="8" t="str">
        <f t="shared" si="151"/>
        <v>View</v>
      </c>
    </row>
    <row r="502" spans="1:21" ht="56.25">
      <c r="A502" s="4">
        <v>43435.200914351852</v>
      </c>
      <c r="B502" s="5" t="str">
        <f>HYPERLINK("https://twitter.com/patty_aomm","@patty_aomm")</f>
        <v>@patty_aomm</v>
      </c>
      <c r="C502" s="6" t="s">
        <v>1748</v>
      </c>
      <c r="D502" s="7" t="s">
        <v>1749</v>
      </c>
      <c r="E502" s="8" t="str">
        <f>HYPERLINK("https://twitter.com/patty_aomm/status/1068849525786271744","1068849525786271744")</f>
        <v>1068849525786271744</v>
      </c>
      <c r="F502" s="9"/>
      <c r="G502" s="5" t="s">
        <v>1750</v>
      </c>
      <c r="H502" s="9"/>
      <c r="I502" s="10">
        <v>24</v>
      </c>
      <c r="J502" s="10">
        <v>23</v>
      </c>
      <c r="K502" s="5" t="str">
        <f>HYPERLINK("http://twitter.com/download/iphone","Twitter for iPhone")</f>
        <v>Twitter for iPhone</v>
      </c>
      <c r="L502" s="10">
        <v>1595</v>
      </c>
      <c r="M502" s="10">
        <v>153</v>
      </c>
      <c r="N502" s="10">
        <v>11</v>
      </c>
      <c r="O502" s="9"/>
      <c r="P502" s="4">
        <v>41030.22079861111</v>
      </c>
      <c r="Q502" s="6" t="s">
        <v>1751</v>
      </c>
      <c r="R502" s="7" t="s">
        <v>1752</v>
      </c>
      <c r="S502" s="9"/>
      <c r="T502" s="9"/>
      <c r="U502" s="8" t="str">
        <f>HYPERLINK("https://pbs.twimg.com/profile_images/828570134558027778/vhFFWgla.jpg","View")</f>
        <v>View</v>
      </c>
    </row>
    <row r="503" spans="1:21" ht="123.75">
      <c r="A503" s="4">
        <v>43435.199791666666</v>
      </c>
      <c r="B503" s="5" t="str">
        <f>HYPERLINK("https://twitter.com/thammasak3","@thammasak3")</f>
        <v>@thammasak3</v>
      </c>
      <c r="C503" s="6" t="s">
        <v>1252</v>
      </c>
      <c r="D503" s="7" t="s">
        <v>1753</v>
      </c>
      <c r="E503" s="8" t="str">
        <f>HYPERLINK("https://twitter.com/thammasak3/status/1068849116296474624","1068849116296474624")</f>
        <v>1068849116296474624</v>
      </c>
      <c r="F503" s="5" t="s">
        <v>1754</v>
      </c>
      <c r="G503" s="9"/>
      <c r="H503" s="9"/>
      <c r="I503" s="10">
        <v>0</v>
      </c>
      <c r="J503" s="10">
        <v>0</v>
      </c>
      <c r="K503" s="5" t="str">
        <f>HYPERLINK("http://instagram.com","Instagram")</f>
        <v>Instagram</v>
      </c>
      <c r="L503" s="10">
        <v>104</v>
      </c>
      <c r="M503" s="10">
        <v>197</v>
      </c>
      <c r="N503" s="10">
        <v>0</v>
      </c>
      <c r="O503" s="9"/>
      <c r="P503" s="4">
        <v>40485.209432870368</v>
      </c>
      <c r="Q503" s="6" t="s">
        <v>1255</v>
      </c>
      <c r="R503" s="9"/>
      <c r="S503" s="5" t="s">
        <v>1256</v>
      </c>
      <c r="T503" s="9"/>
      <c r="U503" s="8" t="str">
        <f>HYPERLINK("https://pbs.twimg.com/profile_images/968774718978273280/pB33DzBN.jpg","View")</f>
        <v>View</v>
      </c>
    </row>
    <row r="504" spans="1:21" ht="90">
      <c r="A504" s="4">
        <v>43435.199259259258</v>
      </c>
      <c r="B504" s="5" t="str">
        <f>HYPERLINK("https://twitter.com/Iamminiwave","@Iamminiwave")</f>
        <v>@Iamminiwave</v>
      </c>
      <c r="C504" s="6" t="s">
        <v>557</v>
      </c>
      <c r="D504" s="7" t="s">
        <v>1755</v>
      </c>
      <c r="E504" s="8" t="str">
        <f>HYPERLINK("https://twitter.com/Iamminiwave/status/1068848926537613312","1068848926537613312")</f>
        <v>1068848926537613312</v>
      </c>
      <c r="F504" s="9"/>
      <c r="G504" s="5" t="s">
        <v>1756</v>
      </c>
      <c r="H504" s="9"/>
      <c r="I504" s="10">
        <v>0</v>
      </c>
      <c r="J504" s="10">
        <v>0</v>
      </c>
      <c r="K504" s="5" t="str">
        <f t="shared" ref="K504:K505" si="152">HYPERLINK("http://twitter.com/download/android","Twitter for Android")</f>
        <v>Twitter for Android</v>
      </c>
      <c r="L504" s="10">
        <v>67</v>
      </c>
      <c r="M504" s="10">
        <v>275</v>
      </c>
      <c r="N504" s="10">
        <v>2</v>
      </c>
      <c r="O504" s="9"/>
      <c r="P504" s="4">
        <v>40312.124490740738</v>
      </c>
      <c r="Q504" s="6" t="s">
        <v>560</v>
      </c>
      <c r="R504" s="7" t="s">
        <v>561</v>
      </c>
      <c r="S504" s="5" t="s">
        <v>562</v>
      </c>
      <c r="T504" s="9"/>
      <c r="U504" s="8" t="str">
        <f>HYPERLINK("https://pbs.twimg.com/profile_images/1061467174735241217/rVlqx4iU.jpg","View")</f>
        <v>View</v>
      </c>
    </row>
    <row r="505" spans="1:21" ht="67.5">
      <c r="A505" s="4">
        <v>43435.169004629628</v>
      </c>
      <c r="B505" s="5" t="str">
        <f>HYPERLINK("https://twitter.com/tine_is_me","@tine_is_me")</f>
        <v>@tine_is_me</v>
      </c>
      <c r="C505" s="6" t="s">
        <v>1757</v>
      </c>
      <c r="D505" s="7" t="s">
        <v>1758</v>
      </c>
      <c r="E505" s="8" t="str">
        <f>HYPERLINK("https://twitter.com/tine_is_me/status/1068837958973706240","1068837958973706240")</f>
        <v>1068837958973706240</v>
      </c>
      <c r="F505" s="9"/>
      <c r="G505" s="5" t="s">
        <v>1759</v>
      </c>
      <c r="H505" s="9"/>
      <c r="I505" s="10">
        <v>2</v>
      </c>
      <c r="J505" s="10">
        <v>3</v>
      </c>
      <c r="K505" s="5" t="str">
        <f t="shared" si="152"/>
        <v>Twitter for Android</v>
      </c>
      <c r="L505" s="10">
        <v>34</v>
      </c>
      <c r="M505" s="10">
        <v>541</v>
      </c>
      <c r="N505" s="10">
        <v>0</v>
      </c>
      <c r="O505" s="9"/>
      <c r="P505" s="4">
        <v>40644.925000000003</v>
      </c>
      <c r="Q505" s="6" t="s">
        <v>1760</v>
      </c>
      <c r="R505" s="7" t="s">
        <v>1761</v>
      </c>
      <c r="S505" s="9"/>
      <c r="T505" s="9"/>
      <c r="U505" s="8" t="str">
        <f>HYPERLINK("https://pbs.twimg.com/profile_images/1016800478376542208/1QejXaEz.jpg","View")</f>
        <v>View</v>
      </c>
    </row>
    <row r="506" spans="1:21" ht="90">
      <c r="A506" s="4">
        <v>43435.167372685188</v>
      </c>
      <c r="B506" s="5" t="str">
        <f t="shared" ref="B506:B508" si="153">HYPERLINK("https://twitter.com/ambulanceblog","@ambulanceblog")</f>
        <v>@ambulanceblog</v>
      </c>
      <c r="C506" s="6" t="s">
        <v>956</v>
      </c>
      <c r="D506" s="7" t="s">
        <v>1692</v>
      </c>
      <c r="E506" s="8" t="str">
        <f>HYPERLINK("https://twitter.com/ambulanceblog/status/1068837369753812992","1068837369753812992")</f>
        <v>1068837369753812992</v>
      </c>
      <c r="F506" s="5" t="s">
        <v>1762</v>
      </c>
      <c r="G506" s="9"/>
      <c r="H506" s="9"/>
      <c r="I506" s="10">
        <v>0</v>
      </c>
      <c r="J506" s="10">
        <v>0</v>
      </c>
      <c r="K506" s="5" t="str">
        <f t="shared" ref="K506:K508" si="154">HYPERLINK("http://instagram.com","Instagram")</f>
        <v>Instagram</v>
      </c>
      <c r="L506" s="10">
        <v>178</v>
      </c>
      <c r="M506" s="10">
        <v>470</v>
      </c>
      <c r="N506" s="10">
        <v>34</v>
      </c>
      <c r="O506" s="9"/>
      <c r="P506" s="4">
        <v>40064.867592592593</v>
      </c>
      <c r="Q506" s="6" t="s">
        <v>41</v>
      </c>
      <c r="R506" s="7" t="s">
        <v>959</v>
      </c>
      <c r="S506" s="5" t="s">
        <v>960</v>
      </c>
      <c r="T506" s="9"/>
      <c r="U506" s="8" t="str">
        <f t="shared" ref="U506:U508" si="155">HYPERLINK("https://pbs.twimg.com/profile_images/790121313524252672/KkIsZtZ9.jpg","View")</f>
        <v>View</v>
      </c>
    </row>
    <row r="507" spans="1:21" ht="90">
      <c r="A507" s="4">
        <v>43435.166388888887</v>
      </c>
      <c r="B507" s="5" t="str">
        <f t="shared" si="153"/>
        <v>@ambulanceblog</v>
      </c>
      <c r="C507" s="6" t="s">
        <v>956</v>
      </c>
      <c r="D507" s="7" t="s">
        <v>1692</v>
      </c>
      <c r="E507" s="8" t="str">
        <f>HYPERLINK("https://twitter.com/ambulanceblog/status/1068837014370435072","1068837014370435072")</f>
        <v>1068837014370435072</v>
      </c>
      <c r="F507" s="5" t="s">
        <v>1763</v>
      </c>
      <c r="G507" s="9"/>
      <c r="H507" s="9"/>
      <c r="I507" s="10">
        <v>0</v>
      </c>
      <c r="J507" s="10">
        <v>0</v>
      </c>
      <c r="K507" s="5" t="str">
        <f t="shared" si="154"/>
        <v>Instagram</v>
      </c>
      <c r="L507" s="10">
        <v>178</v>
      </c>
      <c r="M507" s="10">
        <v>470</v>
      </c>
      <c r="N507" s="10">
        <v>34</v>
      </c>
      <c r="O507" s="9"/>
      <c r="P507" s="4">
        <v>40064.867592592593</v>
      </c>
      <c r="Q507" s="6" t="s">
        <v>41</v>
      </c>
      <c r="R507" s="7" t="s">
        <v>959</v>
      </c>
      <c r="S507" s="5" t="s">
        <v>960</v>
      </c>
      <c r="T507" s="9"/>
      <c r="U507" s="8" t="str">
        <f t="shared" si="155"/>
        <v>View</v>
      </c>
    </row>
    <row r="508" spans="1:21" ht="90">
      <c r="A508" s="4">
        <v>43435.163090277776</v>
      </c>
      <c r="B508" s="5" t="str">
        <f t="shared" si="153"/>
        <v>@ambulanceblog</v>
      </c>
      <c r="C508" s="6" t="s">
        <v>956</v>
      </c>
      <c r="D508" s="7" t="s">
        <v>1692</v>
      </c>
      <c r="E508" s="8" t="str">
        <f>HYPERLINK("https://twitter.com/ambulanceblog/status/1068835818821816320","1068835818821816320")</f>
        <v>1068835818821816320</v>
      </c>
      <c r="F508" s="5" t="s">
        <v>1764</v>
      </c>
      <c r="G508" s="9"/>
      <c r="H508" s="9"/>
      <c r="I508" s="10">
        <v>0</v>
      </c>
      <c r="J508" s="10">
        <v>0</v>
      </c>
      <c r="K508" s="5" t="str">
        <f t="shared" si="154"/>
        <v>Instagram</v>
      </c>
      <c r="L508" s="10">
        <v>178</v>
      </c>
      <c r="M508" s="10">
        <v>470</v>
      </c>
      <c r="N508" s="10">
        <v>34</v>
      </c>
      <c r="O508" s="9"/>
      <c r="P508" s="4">
        <v>40064.867592592593</v>
      </c>
      <c r="Q508" s="6" t="s">
        <v>41</v>
      </c>
      <c r="R508" s="7" t="s">
        <v>959</v>
      </c>
      <c r="S508" s="5" t="s">
        <v>960</v>
      </c>
      <c r="T508" s="9"/>
      <c r="U508" s="8" t="str">
        <f t="shared" si="155"/>
        <v>View</v>
      </c>
    </row>
    <row r="509" spans="1:21" ht="90">
      <c r="A509" s="4">
        <v>43435.160324074073</v>
      </c>
      <c r="B509" s="5" t="str">
        <f>HYPERLINK("https://twitter.com/h_kanthana","@h_kanthana")</f>
        <v>@h_kanthana</v>
      </c>
      <c r="C509" s="6" t="s">
        <v>1765</v>
      </c>
      <c r="D509" s="7" t="s">
        <v>1766</v>
      </c>
      <c r="E509" s="8" t="str">
        <f>HYPERLINK("https://twitter.com/h_kanthana/status/1068834815540002816","1068834815540002816")</f>
        <v>1068834815540002816</v>
      </c>
      <c r="F509" s="9"/>
      <c r="G509" s="5" t="s">
        <v>1767</v>
      </c>
      <c r="H509" s="9"/>
      <c r="I509" s="10">
        <v>1</v>
      </c>
      <c r="J509" s="10">
        <v>1</v>
      </c>
      <c r="K509" s="5" t="str">
        <f t="shared" ref="K509:K514" si="156">HYPERLINK("http://twitter.com/download/android","Twitter for Android")</f>
        <v>Twitter for Android</v>
      </c>
      <c r="L509" s="10">
        <v>53</v>
      </c>
      <c r="M509" s="10">
        <v>166</v>
      </c>
      <c r="N509" s="10">
        <v>0</v>
      </c>
      <c r="O509" s="9"/>
      <c r="P509" s="4">
        <v>42904.96674768519</v>
      </c>
      <c r="Q509" s="9"/>
      <c r="R509" s="7" t="s">
        <v>1768</v>
      </c>
      <c r="S509" s="9"/>
      <c r="T509" s="9"/>
      <c r="U509" s="8" t="str">
        <f>HYPERLINK("https://pbs.twimg.com/profile_images/961975055532965888/piKk0Cv2.jpg","View")</f>
        <v>View</v>
      </c>
    </row>
    <row r="510" spans="1:21" ht="225">
      <c r="A510" s="4">
        <v>43435.156331018516</v>
      </c>
      <c r="B510" s="5" t="str">
        <f t="shared" ref="B510:B512" si="157">HYPERLINK("https://twitter.com/vscox99","@vscox99")</f>
        <v>@vscox99</v>
      </c>
      <c r="C510" s="6" t="s">
        <v>1221</v>
      </c>
      <c r="D510" s="7" t="s">
        <v>1222</v>
      </c>
      <c r="E510" s="8" t="str">
        <f>HYPERLINK("https://twitter.com/vscox99/status/1068833368635142144","1068833368635142144")</f>
        <v>1068833368635142144</v>
      </c>
      <c r="F510" s="9"/>
      <c r="G510" s="5" t="s">
        <v>1769</v>
      </c>
      <c r="H510" s="9"/>
      <c r="I510" s="10">
        <v>6</v>
      </c>
      <c r="J510" s="10">
        <v>4</v>
      </c>
      <c r="K510" s="5" t="str">
        <f t="shared" si="156"/>
        <v>Twitter for Android</v>
      </c>
      <c r="L510" s="10">
        <v>23</v>
      </c>
      <c r="M510" s="10">
        <v>145</v>
      </c>
      <c r="N510" s="10">
        <v>0</v>
      </c>
      <c r="O510" s="9"/>
      <c r="P510" s="4">
        <v>42710.275601851856</v>
      </c>
      <c r="Q510" s="9"/>
      <c r="R510" s="7" t="s">
        <v>1224</v>
      </c>
      <c r="S510" s="9"/>
      <c r="T510" s="9"/>
      <c r="U510" s="8" t="str">
        <f t="shared" ref="U510:U512" si="158">HYPERLINK("https://pbs.twimg.com/profile_images/1055981173816676353/VqvsWj7j.jpg","View")</f>
        <v>View</v>
      </c>
    </row>
    <row r="511" spans="1:21" ht="225">
      <c r="A511" s="4">
        <v>43435.156273148154</v>
      </c>
      <c r="B511" s="5" t="str">
        <f t="shared" si="157"/>
        <v>@vscox99</v>
      </c>
      <c r="C511" s="6" t="s">
        <v>1221</v>
      </c>
      <c r="D511" s="7" t="s">
        <v>1222</v>
      </c>
      <c r="E511" s="8" t="str">
        <f>HYPERLINK("https://twitter.com/vscox99/status/1068833348678631424","1068833348678631424")</f>
        <v>1068833348678631424</v>
      </c>
      <c r="F511" s="9"/>
      <c r="G511" s="5" t="s">
        <v>1770</v>
      </c>
      <c r="H511" s="9"/>
      <c r="I511" s="10">
        <v>6</v>
      </c>
      <c r="J511" s="10">
        <v>5</v>
      </c>
      <c r="K511" s="5" t="str">
        <f t="shared" si="156"/>
        <v>Twitter for Android</v>
      </c>
      <c r="L511" s="10">
        <v>23</v>
      </c>
      <c r="M511" s="10">
        <v>145</v>
      </c>
      <c r="N511" s="10">
        <v>0</v>
      </c>
      <c r="O511" s="9"/>
      <c r="P511" s="4">
        <v>42710.275601851856</v>
      </c>
      <c r="Q511" s="9"/>
      <c r="R511" s="7" t="s">
        <v>1224</v>
      </c>
      <c r="S511" s="9"/>
      <c r="T511" s="9"/>
      <c r="U511" s="8" t="str">
        <f t="shared" si="158"/>
        <v>View</v>
      </c>
    </row>
    <row r="512" spans="1:21" ht="225">
      <c r="A512" s="4">
        <v>43435.15623842593</v>
      </c>
      <c r="B512" s="5" t="str">
        <f t="shared" si="157"/>
        <v>@vscox99</v>
      </c>
      <c r="C512" s="6" t="s">
        <v>1221</v>
      </c>
      <c r="D512" s="7" t="s">
        <v>1222</v>
      </c>
      <c r="E512" s="8" t="str">
        <f>HYPERLINK("https://twitter.com/vscox99/status/1068833335240052736","1068833335240052736")</f>
        <v>1068833335240052736</v>
      </c>
      <c r="F512" s="9"/>
      <c r="G512" s="5" t="s">
        <v>1771</v>
      </c>
      <c r="H512" s="9"/>
      <c r="I512" s="10">
        <v>0</v>
      </c>
      <c r="J512" s="10">
        <v>2</v>
      </c>
      <c r="K512" s="5" t="str">
        <f t="shared" si="156"/>
        <v>Twitter for Android</v>
      </c>
      <c r="L512" s="10">
        <v>23</v>
      </c>
      <c r="M512" s="10">
        <v>145</v>
      </c>
      <c r="N512" s="10">
        <v>0</v>
      </c>
      <c r="O512" s="9"/>
      <c r="P512" s="4">
        <v>42710.275601851856</v>
      </c>
      <c r="Q512" s="9"/>
      <c r="R512" s="7" t="s">
        <v>1224</v>
      </c>
      <c r="S512" s="9"/>
      <c r="T512" s="9"/>
      <c r="U512" s="8" t="str">
        <f t="shared" si="158"/>
        <v>View</v>
      </c>
    </row>
    <row r="513" spans="1:21" ht="135">
      <c r="A513" s="4">
        <v>43435.151620370365</v>
      </c>
      <c r="B513" s="5" t="str">
        <f t="shared" ref="B513:B514" si="159">HYPERLINK("https://twitter.com/kangsom_pantip","@kangsom_pantip")</f>
        <v>@kangsom_pantip</v>
      </c>
      <c r="C513" s="6" t="s">
        <v>736</v>
      </c>
      <c r="D513" s="7" t="s">
        <v>1772</v>
      </c>
      <c r="E513" s="8" t="str">
        <f>HYPERLINK("https://twitter.com/kangsom_pantip/status/1068831660668416001","1068831660668416001")</f>
        <v>1068831660668416001</v>
      </c>
      <c r="F513" s="9"/>
      <c r="G513" s="5" t="s">
        <v>1773</v>
      </c>
      <c r="H513" s="9"/>
      <c r="I513" s="10">
        <v>13</v>
      </c>
      <c r="J513" s="10">
        <v>16</v>
      </c>
      <c r="K513" s="5" t="str">
        <f t="shared" si="156"/>
        <v>Twitter for Android</v>
      </c>
      <c r="L513" s="10">
        <v>7344</v>
      </c>
      <c r="M513" s="10">
        <v>86</v>
      </c>
      <c r="N513" s="10">
        <v>31</v>
      </c>
      <c r="O513" s="9"/>
      <c r="P513" s="4">
        <v>41032.008634259255</v>
      </c>
      <c r="Q513" s="9"/>
      <c r="R513" s="7" t="s">
        <v>738</v>
      </c>
      <c r="S513" s="5" t="s">
        <v>739</v>
      </c>
      <c r="T513" s="9"/>
      <c r="U513" s="8" t="str">
        <f t="shared" ref="U513:U514" si="160">HYPERLINK("https://pbs.twimg.com/profile_images/924814695273394176/QGJX2_ms.jpg","View")</f>
        <v>View</v>
      </c>
    </row>
    <row r="514" spans="1:21" ht="135">
      <c r="A514" s="4">
        <v>43435.147395833337</v>
      </c>
      <c r="B514" s="5" t="str">
        <f t="shared" si="159"/>
        <v>@kangsom_pantip</v>
      </c>
      <c r="C514" s="6" t="s">
        <v>736</v>
      </c>
      <c r="D514" s="7" t="s">
        <v>1774</v>
      </c>
      <c r="E514" s="8" t="str">
        <f>HYPERLINK("https://twitter.com/kangsom_pantip/status/1068830128904400896","1068830128904400896")</f>
        <v>1068830128904400896</v>
      </c>
      <c r="F514" s="9"/>
      <c r="G514" s="5" t="s">
        <v>1775</v>
      </c>
      <c r="H514" s="9"/>
      <c r="I514" s="10">
        <v>13</v>
      </c>
      <c r="J514" s="10">
        <v>11</v>
      </c>
      <c r="K514" s="5" t="str">
        <f t="shared" si="156"/>
        <v>Twitter for Android</v>
      </c>
      <c r="L514" s="10">
        <v>7344</v>
      </c>
      <c r="M514" s="10">
        <v>86</v>
      </c>
      <c r="N514" s="10">
        <v>31</v>
      </c>
      <c r="O514" s="9"/>
      <c r="P514" s="4">
        <v>41032.008634259255</v>
      </c>
      <c r="Q514" s="9"/>
      <c r="R514" s="7" t="s">
        <v>738</v>
      </c>
      <c r="S514" s="5" t="s">
        <v>739</v>
      </c>
      <c r="T514" s="9"/>
      <c r="U514" s="8" t="str">
        <f t="shared" si="160"/>
        <v>View</v>
      </c>
    </row>
    <row r="515" spans="1:21" ht="90">
      <c r="A515" s="4">
        <v>43435.147048611107</v>
      </c>
      <c r="B515" s="5" t="str">
        <f t="shared" ref="B515:B520" si="161">HYPERLINK("https://twitter.com/ambulanceblog","@ambulanceblog")</f>
        <v>@ambulanceblog</v>
      </c>
      <c r="C515" s="6" t="s">
        <v>956</v>
      </c>
      <c r="D515" s="7" t="s">
        <v>1692</v>
      </c>
      <c r="E515" s="8" t="str">
        <f>HYPERLINK("https://twitter.com/ambulanceblog/status/1068830003037523968","1068830003037523968")</f>
        <v>1068830003037523968</v>
      </c>
      <c r="F515" s="5" t="s">
        <v>1776</v>
      </c>
      <c r="G515" s="9"/>
      <c r="H515" s="9"/>
      <c r="I515" s="10">
        <v>0</v>
      </c>
      <c r="J515" s="10">
        <v>0</v>
      </c>
      <c r="K515" s="5" t="str">
        <f t="shared" ref="K515:K520" si="162">HYPERLINK("http://instagram.com","Instagram")</f>
        <v>Instagram</v>
      </c>
      <c r="L515" s="10">
        <v>178</v>
      </c>
      <c r="M515" s="10">
        <v>470</v>
      </c>
      <c r="N515" s="10">
        <v>34</v>
      </c>
      <c r="O515" s="9"/>
      <c r="P515" s="4">
        <v>40064.867592592593</v>
      </c>
      <c r="Q515" s="6" t="s">
        <v>41</v>
      </c>
      <c r="R515" s="7" t="s">
        <v>959</v>
      </c>
      <c r="S515" s="5" t="s">
        <v>960</v>
      </c>
      <c r="T515" s="9"/>
      <c r="U515" s="8" t="str">
        <f t="shared" ref="U515:U520" si="163">HYPERLINK("https://pbs.twimg.com/profile_images/790121313524252672/KkIsZtZ9.jpg","View")</f>
        <v>View</v>
      </c>
    </row>
    <row r="516" spans="1:21" ht="90">
      <c r="A516" s="4">
        <v>43435.146331018521</v>
      </c>
      <c r="B516" s="5" t="str">
        <f t="shared" si="161"/>
        <v>@ambulanceblog</v>
      </c>
      <c r="C516" s="6" t="s">
        <v>956</v>
      </c>
      <c r="D516" s="7" t="s">
        <v>1692</v>
      </c>
      <c r="E516" s="8" t="str">
        <f>HYPERLINK("https://twitter.com/ambulanceblog/status/1068829745838739457","1068829745838739457")</f>
        <v>1068829745838739457</v>
      </c>
      <c r="F516" s="5" t="s">
        <v>1777</v>
      </c>
      <c r="G516" s="9"/>
      <c r="H516" s="9"/>
      <c r="I516" s="10">
        <v>0</v>
      </c>
      <c r="J516" s="10">
        <v>0</v>
      </c>
      <c r="K516" s="5" t="str">
        <f t="shared" si="162"/>
        <v>Instagram</v>
      </c>
      <c r="L516" s="10">
        <v>178</v>
      </c>
      <c r="M516" s="10">
        <v>470</v>
      </c>
      <c r="N516" s="10">
        <v>34</v>
      </c>
      <c r="O516" s="9"/>
      <c r="P516" s="4">
        <v>40064.867592592593</v>
      </c>
      <c r="Q516" s="6" t="s">
        <v>41</v>
      </c>
      <c r="R516" s="7" t="s">
        <v>959</v>
      </c>
      <c r="S516" s="5" t="s">
        <v>960</v>
      </c>
      <c r="T516" s="9"/>
      <c r="U516" s="8" t="str">
        <f t="shared" si="163"/>
        <v>View</v>
      </c>
    </row>
    <row r="517" spans="1:21" ht="90">
      <c r="A517" s="4">
        <v>43435.145243055551</v>
      </c>
      <c r="B517" s="5" t="str">
        <f t="shared" si="161"/>
        <v>@ambulanceblog</v>
      </c>
      <c r="C517" s="6" t="s">
        <v>956</v>
      </c>
      <c r="D517" s="7" t="s">
        <v>1692</v>
      </c>
      <c r="E517" s="8" t="str">
        <f>HYPERLINK("https://twitter.com/ambulanceblog/status/1068829349657362432","1068829349657362432")</f>
        <v>1068829349657362432</v>
      </c>
      <c r="F517" s="5" t="s">
        <v>1778</v>
      </c>
      <c r="G517" s="9"/>
      <c r="H517" s="9"/>
      <c r="I517" s="10">
        <v>0</v>
      </c>
      <c r="J517" s="10">
        <v>0</v>
      </c>
      <c r="K517" s="5" t="str">
        <f t="shared" si="162"/>
        <v>Instagram</v>
      </c>
      <c r="L517" s="10">
        <v>178</v>
      </c>
      <c r="M517" s="10">
        <v>470</v>
      </c>
      <c r="N517" s="10">
        <v>34</v>
      </c>
      <c r="O517" s="9"/>
      <c r="P517" s="4">
        <v>40064.867592592593</v>
      </c>
      <c r="Q517" s="6" t="s">
        <v>41</v>
      </c>
      <c r="R517" s="7" t="s">
        <v>959</v>
      </c>
      <c r="S517" s="5" t="s">
        <v>960</v>
      </c>
      <c r="T517" s="9"/>
      <c r="U517" s="8" t="str">
        <f t="shared" si="163"/>
        <v>View</v>
      </c>
    </row>
    <row r="518" spans="1:21" ht="90">
      <c r="A518" s="4">
        <v>43435.143067129626</v>
      </c>
      <c r="B518" s="5" t="str">
        <f t="shared" si="161"/>
        <v>@ambulanceblog</v>
      </c>
      <c r="C518" s="6" t="s">
        <v>956</v>
      </c>
      <c r="D518" s="7" t="s">
        <v>1692</v>
      </c>
      <c r="E518" s="8" t="str">
        <f>HYPERLINK("https://twitter.com/ambulanceblog/status/1068828560339726336","1068828560339726336")</f>
        <v>1068828560339726336</v>
      </c>
      <c r="F518" s="5" t="s">
        <v>1779</v>
      </c>
      <c r="G518" s="9"/>
      <c r="H518" s="9"/>
      <c r="I518" s="10">
        <v>0</v>
      </c>
      <c r="J518" s="10">
        <v>0</v>
      </c>
      <c r="K518" s="5" t="str">
        <f t="shared" si="162"/>
        <v>Instagram</v>
      </c>
      <c r="L518" s="10">
        <v>178</v>
      </c>
      <c r="M518" s="10">
        <v>470</v>
      </c>
      <c r="N518" s="10">
        <v>34</v>
      </c>
      <c r="O518" s="9"/>
      <c r="P518" s="4">
        <v>40064.867592592593</v>
      </c>
      <c r="Q518" s="6" t="s">
        <v>41</v>
      </c>
      <c r="R518" s="7" t="s">
        <v>959</v>
      </c>
      <c r="S518" s="5" t="s">
        <v>960</v>
      </c>
      <c r="T518" s="9"/>
      <c r="U518" s="8" t="str">
        <f t="shared" si="163"/>
        <v>View</v>
      </c>
    </row>
    <row r="519" spans="1:21" ht="90">
      <c r="A519" s="4">
        <v>43435.142280092594</v>
      </c>
      <c r="B519" s="5" t="str">
        <f t="shared" si="161"/>
        <v>@ambulanceblog</v>
      </c>
      <c r="C519" s="6" t="s">
        <v>956</v>
      </c>
      <c r="D519" s="7" t="s">
        <v>1692</v>
      </c>
      <c r="E519" s="8" t="str">
        <f>HYPERLINK("https://twitter.com/ambulanceblog/status/1068828276746084353","1068828276746084353")</f>
        <v>1068828276746084353</v>
      </c>
      <c r="F519" s="5" t="s">
        <v>1780</v>
      </c>
      <c r="G519" s="9"/>
      <c r="H519" s="9"/>
      <c r="I519" s="10">
        <v>0</v>
      </c>
      <c r="J519" s="10">
        <v>0</v>
      </c>
      <c r="K519" s="5" t="str">
        <f t="shared" si="162"/>
        <v>Instagram</v>
      </c>
      <c r="L519" s="10">
        <v>178</v>
      </c>
      <c r="M519" s="10">
        <v>470</v>
      </c>
      <c r="N519" s="10">
        <v>34</v>
      </c>
      <c r="O519" s="9"/>
      <c r="P519" s="4">
        <v>40064.867592592593</v>
      </c>
      <c r="Q519" s="6" t="s">
        <v>41</v>
      </c>
      <c r="R519" s="7" t="s">
        <v>959</v>
      </c>
      <c r="S519" s="5" t="s">
        <v>960</v>
      </c>
      <c r="T519" s="9"/>
      <c r="U519" s="8" t="str">
        <f t="shared" si="163"/>
        <v>View</v>
      </c>
    </row>
    <row r="520" spans="1:21" ht="90">
      <c r="A520" s="4">
        <v>43435.140949074077</v>
      </c>
      <c r="B520" s="5" t="str">
        <f t="shared" si="161"/>
        <v>@ambulanceblog</v>
      </c>
      <c r="C520" s="6" t="s">
        <v>956</v>
      </c>
      <c r="D520" s="7" t="s">
        <v>1692</v>
      </c>
      <c r="E520" s="8" t="str">
        <f>HYPERLINK("https://twitter.com/ambulanceblog/status/1068827794094854144","1068827794094854144")</f>
        <v>1068827794094854144</v>
      </c>
      <c r="F520" s="5" t="s">
        <v>1781</v>
      </c>
      <c r="G520" s="9"/>
      <c r="H520" s="9"/>
      <c r="I520" s="10">
        <v>0</v>
      </c>
      <c r="J520" s="10">
        <v>0</v>
      </c>
      <c r="K520" s="5" t="str">
        <f t="shared" si="162"/>
        <v>Instagram</v>
      </c>
      <c r="L520" s="10">
        <v>178</v>
      </c>
      <c r="M520" s="10">
        <v>470</v>
      </c>
      <c r="N520" s="10">
        <v>34</v>
      </c>
      <c r="O520" s="9"/>
      <c r="P520" s="4">
        <v>40064.867592592593</v>
      </c>
      <c r="Q520" s="6" t="s">
        <v>41</v>
      </c>
      <c r="R520" s="7" t="s">
        <v>959</v>
      </c>
      <c r="S520" s="5" t="s">
        <v>960</v>
      </c>
      <c r="T520" s="9"/>
      <c r="U520" s="8" t="str">
        <f t="shared" si="163"/>
        <v>View</v>
      </c>
    </row>
    <row r="521" spans="1:21" ht="101.25">
      <c r="A521" s="4">
        <v>43435.13481481481</v>
      </c>
      <c r="B521" s="5" t="str">
        <f>HYPERLINK("https://twitter.com/JJojopanaligan","@JJojopanaligan")</f>
        <v>@JJojopanaligan</v>
      </c>
      <c r="C521" s="6" t="s">
        <v>1577</v>
      </c>
      <c r="D521" s="7" t="s">
        <v>1782</v>
      </c>
      <c r="E521" s="8" t="str">
        <f>HYPERLINK("https://twitter.com/JJojopanaligan/status/1068825570862133249","1068825570862133249")</f>
        <v>1068825570862133249</v>
      </c>
      <c r="F521" s="5" t="s">
        <v>1783</v>
      </c>
      <c r="G521" s="9"/>
      <c r="H521" s="9"/>
      <c r="I521" s="10">
        <v>0</v>
      </c>
      <c r="J521" s="10">
        <v>0</v>
      </c>
      <c r="K521" s="5" t="str">
        <f>HYPERLINK("http://twitter.com/download/android","Twitter for Android")</f>
        <v>Twitter for Android</v>
      </c>
      <c r="L521" s="10">
        <v>274</v>
      </c>
      <c r="M521" s="10">
        <v>217</v>
      </c>
      <c r="N521" s="10">
        <v>1</v>
      </c>
      <c r="O521" s="9"/>
      <c r="P521" s="4">
        <v>41964.435381944444</v>
      </c>
      <c r="Q521" s="9"/>
      <c r="R521" s="9"/>
      <c r="S521" s="9"/>
      <c r="T521" s="9"/>
      <c r="U521" s="8" t="str">
        <f>HYPERLINK("https://pbs.twimg.com/profile_images/871241871942492160/AW9dS1HY.jpg","View")</f>
        <v>View</v>
      </c>
    </row>
    <row r="522" spans="1:21" ht="56.25">
      <c r="A522" s="4">
        <v>43435.125219907408</v>
      </c>
      <c r="B522" s="5" t="str">
        <f>HYPERLINK("https://twitter.com/surasit_ton","@surasit_ton")</f>
        <v>@surasit_ton</v>
      </c>
      <c r="C522" s="6" t="s">
        <v>1524</v>
      </c>
      <c r="D522" s="7" t="s">
        <v>1784</v>
      </c>
      <c r="E522" s="8" t="str">
        <f>HYPERLINK("https://twitter.com/surasit_ton/status/1068822093897392128","1068822093897392128")</f>
        <v>1068822093897392128</v>
      </c>
      <c r="F522" s="5" t="s">
        <v>1785</v>
      </c>
      <c r="G522" s="9"/>
      <c r="H522" s="5" t="str">
        <f>HYPERLINK("https://ctrlq.org/maps/address/#13.72780008,100.50978666","Map")</f>
        <v>Map</v>
      </c>
      <c r="I522" s="10">
        <v>0</v>
      </c>
      <c r="J522" s="10">
        <v>0</v>
      </c>
      <c r="K522" s="5" t="str">
        <f>HYPERLINK("http://instagram.com","Instagram")</f>
        <v>Instagram</v>
      </c>
      <c r="L522" s="10">
        <v>530</v>
      </c>
      <c r="M522" s="10">
        <v>1245</v>
      </c>
      <c r="N522" s="10">
        <v>12</v>
      </c>
      <c r="O522" s="9"/>
      <c r="P522" s="4">
        <v>40147.1715162037</v>
      </c>
      <c r="Q522" s="6" t="s">
        <v>392</v>
      </c>
      <c r="R522" s="7" t="s">
        <v>1527</v>
      </c>
      <c r="S522" s="9"/>
      <c r="T522" s="9"/>
      <c r="U522" s="8" t="str">
        <f>HYPERLINK("https://pbs.twimg.com/profile_images/879498931180261376/ftY8LIL5.jpg","View")</f>
        <v>View</v>
      </c>
    </row>
    <row r="523" spans="1:21" ht="78.75">
      <c r="A523" s="4">
        <v>43435.120266203703</v>
      </c>
      <c r="B523" s="5" t="str">
        <f>HYPERLINK("https://twitter.com/ImFarzSosO","@ImFarzSosO")</f>
        <v>@ImFarzSosO</v>
      </c>
      <c r="C523" s="6" t="s">
        <v>1786</v>
      </c>
      <c r="D523" s="7" t="s">
        <v>1787</v>
      </c>
      <c r="E523" s="8" t="str">
        <f>HYPERLINK("https://twitter.com/ImFarzSosO/status/1068820297904611329","1068820297904611329")</f>
        <v>1068820297904611329</v>
      </c>
      <c r="F523" s="9"/>
      <c r="G523" s="9"/>
      <c r="H523" s="9"/>
      <c r="I523" s="10">
        <v>0</v>
      </c>
      <c r="J523" s="10">
        <v>0</v>
      </c>
      <c r="K523" s="5" t="str">
        <f t="shared" ref="K523:K524" si="164">HYPERLINK("http://twitter.com/download/android","Twitter for Android")</f>
        <v>Twitter for Android</v>
      </c>
      <c r="L523" s="10">
        <v>95</v>
      </c>
      <c r="M523" s="10">
        <v>178</v>
      </c>
      <c r="N523" s="10">
        <v>2</v>
      </c>
      <c r="O523" s="9"/>
      <c r="P523" s="4">
        <v>40582.296863425923</v>
      </c>
      <c r="Q523" s="6" t="s">
        <v>1788</v>
      </c>
      <c r="R523" s="7" t="s">
        <v>1789</v>
      </c>
      <c r="S523" s="9"/>
      <c r="T523" s="9"/>
      <c r="U523" s="8" t="str">
        <f>HYPERLINK("https://pbs.twimg.com/profile_images/1030863080266194944/LiRHcZBT.jpg","View")</f>
        <v>View</v>
      </c>
    </row>
    <row r="524" spans="1:21" ht="146.25">
      <c r="A524" s="4">
        <v>43435.116712962961</v>
      </c>
      <c r="B524" s="5" t="str">
        <f>HYPERLINK("https://twitter.com/kangsom_pantip","@kangsom_pantip")</f>
        <v>@kangsom_pantip</v>
      </c>
      <c r="C524" s="6" t="s">
        <v>736</v>
      </c>
      <c r="D524" s="7" t="s">
        <v>1790</v>
      </c>
      <c r="E524" s="8" t="str">
        <f>HYPERLINK("https://twitter.com/kangsom_pantip/status/1068819011121512448","1068819011121512448")</f>
        <v>1068819011121512448</v>
      </c>
      <c r="F524" s="9"/>
      <c r="G524" s="5" t="s">
        <v>1791</v>
      </c>
      <c r="H524" s="9"/>
      <c r="I524" s="10">
        <v>6</v>
      </c>
      <c r="J524" s="10">
        <v>10</v>
      </c>
      <c r="K524" s="5" t="str">
        <f t="shared" si="164"/>
        <v>Twitter for Android</v>
      </c>
      <c r="L524" s="10">
        <v>7344</v>
      </c>
      <c r="M524" s="10">
        <v>86</v>
      </c>
      <c r="N524" s="10">
        <v>31</v>
      </c>
      <c r="O524" s="9"/>
      <c r="P524" s="4">
        <v>41032.008634259255</v>
      </c>
      <c r="Q524" s="9"/>
      <c r="R524" s="7" t="s">
        <v>738</v>
      </c>
      <c r="S524" s="5" t="s">
        <v>739</v>
      </c>
      <c r="T524" s="9"/>
      <c r="U524" s="8" t="str">
        <f>HYPERLINK("https://pbs.twimg.com/profile_images/924814695273394176/QGJX2_ms.jpg","View")</f>
        <v>View</v>
      </c>
    </row>
    <row r="525" spans="1:21" ht="78.75">
      <c r="A525" s="4">
        <v>43435.116296296299</v>
      </c>
      <c r="B525" s="5" t="str">
        <f>HYPERLINK("https://twitter.com/h_kanthana","@h_kanthana")</f>
        <v>@h_kanthana</v>
      </c>
      <c r="C525" s="6" t="s">
        <v>1765</v>
      </c>
      <c r="D525" s="7" t="s">
        <v>1792</v>
      </c>
      <c r="E525" s="8" t="str">
        <f>HYPERLINK("https://twitter.com/h_kanthana/status/1068818859535343616","1068818859535343616")</f>
        <v>1068818859535343616</v>
      </c>
      <c r="F525" s="5" t="s">
        <v>1793</v>
      </c>
      <c r="G525" s="9"/>
      <c r="H525" s="9"/>
      <c r="I525" s="10">
        <v>0</v>
      </c>
      <c r="J525" s="10">
        <v>0</v>
      </c>
      <c r="K525" s="5" t="str">
        <f>HYPERLINK("http://instagram.com","Instagram")</f>
        <v>Instagram</v>
      </c>
      <c r="L525" s="10">
        <v>53</v>
      </c>
      <c r="M525" s="10">
        <v>166</v>
      </c>
      <c r="N525" s="10">
        <v>0</v>
      </c>
      <c r="O525" s="9"/>
      <c r="P525" s="4">
        <v>42904.96674768519</v>
      </c>
      <c r="Q525" s="9"/>
      <c r="R525" s="7" t="s">
        <v>1768</v>
      </c>
      <c r="S525" s="9"/>
      <c r="T525" s="9"/>
      <c r="U525" s="8" t="str">
        <f>HYPERLINK("https://pbs.twimg.com/profile_images/961975055532965888/piKk0Cv2.jpg","View")</f>
        <v>View</v>
      </c>
    </row>
    <row r="526" spans="1:21" ht="135">
      <c r="A526" s="4">
        <v>43435.113761574074</v>
      </c>
      <c r="B526" s="5" t="str">
        <f>HYPERLINK("https://twitter.com/kangsom_pantip","@kangsom_pantip")</f>
        <v>@kangsom_pantip</v>
      </c>
      <c r="C526" s="6" t="s">
        <v>736</v>
      </c>
      <c r="D526" s="7" t="s">
        <v>1794</v>
      </c>
      <c r="E526" s="8" t="str">
        <f>HYPERLINK("https://twitter.com/kangsom_pantip/status/1068817941347500032","1068817941347500032")</f>
        <v>1068817941347500032</v>
      </c>
      <c r="F526" s="9"/>
      <c r="G526" s="5" t="s">
        <v>1795</v>
      </c>
      <c r="H526" s="9"/>
      <c r="I526" s="10">
        <v>8</v>
      </c>
      <c r="J526" s="10">
        <v>10</v>
      </c>
      <c r="K526" s="5" t="str">
        <f>HYPERLINK("http://twitter.com/download/android","Twitter for Android")</f>
        <v>Twitter for Android</v>
      </c>
      <c r="L526" s="10">
        <v>7344</v>
      </c>
      <c r="M526" s="10">
        <v>86</v>
      </c>
      <c r="N526" s="10">
        <v>31</v>
      </c>
      <c r="O526" s="9"/>
      <c r="P526" s="4">
        <v>41032.008634259255</v>
      </c>
      <c r="Q526" s="9"/>
      <c r="R526" s="7" t="s">
        <v>738</v>
      </c>
      <c r="S526" s="5" t="s">
        <v>739</v>
      </c>
      <c r="T526" s="9"/>
      <c r="U526" s="8" t="str">
        <f>HYPERLINK("https://pbs.twimg.com/profile_images/924814695273394176/QGJX2_ms.jpg","View")</f>
        <v>View</v>
      </c>
    </row>
    <row r="527" spans="1:21" ht="112.5">
      <c r="A527" s="4">
        <v>43435.110763888893</v>
      </c>
      <c r="B527" s="5" t="str">
        <f>HYPERLINK("https://twitter.com/trkbakermetro","@trkbakermetro")</f>
        <v>@trkbakermetro</v>
      </c>
      <c r="C527" s="6" t="s">
        <v>67</v>
      </c>
      <c r="D527" s="7" t="s">
        <v>1796</v>
      </c>
      <c r="E527" s="8" t="str">
        <f>HYPERLINK("https://twitter.com/trkbakermetro/status/1068816856750862337","1068816856750862337")</f>
        <v>1068816856750862337</v>
      </c>
      <c r="F527" s="9"/>
      <c r="G527" s="5" t="s">
        <v>1797</v>
      </c>
      <c r="H527" s="9"/>
      <c r="I527" s="10">
        <v>0</v>
      </c>
      <c r="J527" s="10">
        <v>1</v>
      </c>
      <c r="K527" s="5" t="str">
        <f t="shared" ref="K527:K529" si="165">HYPERLINK("http://twitter.com/download/iphone","Twitter for iPhone")</f>
        <v>Twitter for iPhone</v>
      </c>
      <c r="L527" s="10">
        <v>116</v>
      </c>
      <c r="M527" s="10">
        <v>327</v>
      </c>
      <c r="N527" s="10">
        <v>2</v>
      </c>
      <c r="O527" s="9"/>
      <c r="P527" s="4">
        <v>40176.091874999998</v>
      </c>
      <c r="Q527" s="6" t="s">
        <v>70</v>
      </c>
      <c r="R527" s="7" t="s">
        <v>71</v>
      </c>
      <c r="S527" s="5" t="s">
        <v>72</v>
      </c>
      <c r="T527" s="9"/>
      <c r="U527" s="8" t="str">
        <f>HYPERLINK("https://pbs.twimg.com/profile_images/1057253377589923840/1wfXYilH.jpg","View")</f>
        <v>View</v>
      </c>
    </row>
    <row r="528" spans="1:21" ht="135">
      <c r="A528" s="4">
        <v>43435.109189814815</v>
      </c>
      <c r="B528" s="5" t="str">
        <f>HYPERLINK("https://twitter.com/songsong4u","@songsong4u")</f>
        <v>@songsong4u</v>
      </c>
      <c r="C528" s="6" t="s">
        <v>740</v>
      </c>
      <c r="D528" s="7" t="s">
        <v>1798</v>
      </c>
      <c r="E528" s="8" t="str">
        <f>HYPERLINK("https://twitter.com/songsong4u/status/1068816283385311232","1068816283385311232")</f>
        <v>1068816283385311232</v>
      </c>
      <c r="F528" s="9"/>
      <c r="G528" s="5" t="s">
        <v>1799</v>
      </c>
      <c r="H528" s="9"/>
      <c r="I528" s="10">
        <v>195</v>
      </c>
      <c r="J528" s="10">
        <v>319</v>
      </c>
      <c r="K528" s="5" t="str">
        <f t="shared" si="165"/>
        <v>Twitter for iPhone</v>
      </c>
      <c r="L528" s="10">
        <v>2539</v>
      </c>
      <c r="M528" s="10">
        <v>50</v>
      </c>
      <c r="N528" s="10">
        <v>21</v>
      </c>
      <c r="O528" s="9"/>
      <c r="P528" s="4">
        <v>42320.995011574079</v>
      </c>
      <c r="Q528" s="9"/>
      <c r="R528" s="7" t="s">
        <v>743</v>
      </c>
      <c r="S528" s="9"/>
      <c r="T528" s="9"/>
      <c r="U528" s="8" t="str">
        <f>HYPERLINK("https://pbs.twimg.com/profile_images/1065065923743117312/Zsnc3B-D.jpg","View")</f>
        <v>View</v>
      </c>
    </row>
    <row r="529" spans="1:21" ht="123.75">
      <c r="A529" s="4">
        <v>43435.104942129634</v>
      </c>
      <c r="B529" s="5" t="str">
        <f>HYPERLINK("https://twitter.com/Ah_ItsDaisy","@Ah_ItsDaisy")</f>
        <v>@Ah_ItsDaisy</v>
      </c>
      <c r="C529" s="6" t="s">
        <v>1800</v>
      </c>
      <c r="D529" s="7" t="s">
        <v>1801</v>
      </c>
      <c r="E529" s="8" t="str">
        <f>HYPERLINK("https://twitter.com/Ah_ItsDaisy/status/1068814746445475841","1068814746445475841")</f>
        <v>1068814746445475841</v>
      </c>
      <c r="F529" s="9"/>
      <c r="G529" s="5" t="s">
        <v>1802</v>
      </c>
      <c r="H529" s="9"/>
      <c r="I529" s="10">
        <v>153</v>
      </c>
      <c r="J529" s="10">
        <v>209</v>
      </c>
      <c r="K529" s="5" t="str">
        <f t="shared" si="165"/>
        <v>Twitter for iPhone</v>
      </c>
      <c r="L529" s="10">
        <v>337</v>
      </c>
      <c r="M529" s="10">
        <v>23</v>
      </c>
      <c r="N529" s="10">
        <v>6</v>
      </c>
      <c r="O529" s="9"/>
      <c r="P529" s="4">
        <v>41802.834803240738</v>
      </c>
      <c r="Q529" s="9"/>
      <c r="R529" s="7" t="s">
        <v>1803</v>
      </c>
      <c r="S529" s="9"/>
      <c r="T529" s="9"/>
      <c r="U529" s="8" t="str">
        <f>HYPERLINK("https://pbs.twimg.com/profile_images/1066083215780106240/OnrxiqH8.jpg","View")</f>
        <v>View</v>
      </c>
    </row>
    <row r="530" spans="1:21" ht="90">
      <c r="A530" s="4">
        <v>43435.103275462963</v>
      </c>
      <c r="B530" s="5" t="str">
        <f t="shared" ref="B530:B534" si="166">HYPERLINK("https://twitter.com/ambulanceblog","@ambulanceblog")</f>
        <v>@ambulanceblog</v>
      </c>
      <c r="C530" s="6" t="s">
        <v>956</v>
      </c>
      <c r="D530" s="7" t="s">
        <v>1692</v>
      </c>
      <c r="E530" s="8" t="str">
        <f>HYPERLINK("https://twitter.com/ambulanceblog/status/1068814142163697664","1068814142163697664")</f>
        <v>1068814142163697664</v>
      </c>
      <c r="F530" s="5" t="s">
        <v>1804</v>
      </c>
      <c r="G530" s="9"/>
      <c r="H530" s="9"/>
      <c r="I530" s="10">
        <v>0</v>
      </c>
      <c r="J530" s="10">
        <v>0</v>
      </c>
      <c r="K530" s="5" t="str">
        <f t="shared" ref="K530:K534" si="167">HYPERLINK("http://instagram.com","Instagram")</f>
        <v>Instagram</v>
      </c>
      <c r="L530" s="10">
        <v>178</v>
      </c>
      <c r="M530" s="10">
        <v>470</v>
      </c>
      <c r="N530" s="10">
        <v>34</v>
      </c>
      <c r="O530" s="9"/>
      <c r="P530" s="4">
        <v>40064.867592592593</v>
      </c>
      <c r="Q530" s="6" t="s">
        <v>41</v>
      </c>
      <c r="R530" s="7" t="s">
        <v>959</v>
      </c>
      <c r="S530" s="5" t="s">
        <v>960</v>
      </c>
      <c r="T530" s="9"/>
      <c r="U530" s="8" t="str">
        <f t="shared" ref="U530:U534" si="168">HYPERLINK("https://pbs.twimg.com/profile_images/790121313524252672/KkIsZtZ9.jpg","View")</f>
        <v>View</v>
      </c>
    </row>
    <row r="531" spans="1:21" ht="90">
      <c r="A531" s="4">
        <v>43435.102094907408</v>
      </c>
      <c r="B531" s="5" t="str">
        <f t="shared" si="166"/>
        <v>@ambulanceblog</v>
      </c>
      <c r="C531" s="6" t="s">
        <v>956</v>
      </c>
      <c r="D531" s="7" t="s">
        <v>1692</v>
      </c>
      <c r="E531" s="8" t="str">
        <f>HYPERLINK("https://twitter.com/ambulanceblog/status/1068813714063851520","1068813714063851520")</f>
        <v>1068813714063851520</v>
      </c>
      <c r="F531" s="5" t="s">
        <v>1805</v>
      </c>
      <c r="G531" s="9"/>
      <c r="H531" s="9"/>
      <c r="I531" s="10">
        <v>0</v>
      </c>
      <c r="J531" s="10">
        <v>0</v>
      </c>
      <c r="K531" s="5" t="str">
        <f t="shared" si="167"/>
        <v>Instagram</v>
      </c>
      <c r="L531" s="10">
        <v>178</v>
      </c>
      <c r="M531" s="10">
        <v>470</v>
      </c>
      <c r="N531" s="10">
        <v>34</v>
      </c>
      <c r="O531" s="9"/>
      <c r="P531" s="4">
        <v>40064.867592592593</v>
      </c>
      <c r="Q531" s="6" t="s">
        <v>41</v>
      </c>
      <c r="R531" s="7" t="s">
        <v>959</v>
      </c>
      <c r="S531" s="5" t="s">
        <v>960</v>
      </c>
      <c r="T531" s="9"/>
      <c r="U531" s="8" t="str">
        <f t="shared" si="168"/>
        <v>View</v>
      </c>
    </row>
    <row r="532" spans="1:21" ht="90">
      <c r="A532" s="4">
        <v>43435.100868055553</v>
      </c>
      <c r="B532" s="5" t="str">
        <f t="shared" si="166"/>
        <v>@ambulanceblog</v>
      </c>
      <c r="C532" s="6" t="s">
        <v>956</v>
      </c>
      <c r="D532" s="7" t="s">
        <v>1692</v>
      </c>
      <c r="E532" s="8" t="str">
        <f>HYPERLINK("https://twitter.com/ambulanceblog/status/1068813268431634432","1068813268431634432")</f>
        <v>1068813268431634432</v>
      </c>
      <c r="F532" s="5" t="s">
        <v>1806</v>
      </c>
      <c r="G532" s="9"/>
      <c r="H532" s="9"/>
      <c r="I532" s="10">
        <v>0</v>
      </c>
      <c r="J532" s="10">
        <v>0</v>
      </c>
      <c r="K532" s="5" t="str">
        <f t="shared" si="167"/>
        <v>Instagram</v>
      </c>
      <c r="L532" s="10">
        <v>178</v>
      </c>
      <c r="M532" s="10">
        <v>470</v>
      </c>
      <c r="N532" s="10">
        <v>34</v>
      </c>
      <c r="O532" s="9"/>
      <c r="P532" s="4">
        <v>40064.867592592593</v>
      </c>
      <c r="Q532" s="6" t="s">
        <v>41</v>
      </c>
      <c r="R532" s="7" t="s">
        <v>959</v>
      </c>
      <c r="S532" s="5" t="s">
        <v>960</v>
      </c>
      <c r="T532" s="9"/>
      <c r="U532" s="8" t="str">
        <f t="shared" si="168"/>
        <v>View</v>
      </c>
    </row>
    <row r="533" spans="1:21" ht="90">
      <c r="A533" s="4">
        <v>43435.098275462966</v>
      </c>
      <c r="B533" s="5" t="str">
        <f t="shared" si="166"/>
        <v>@ambulanceblog</v>
      </c>
      <c r="C533" s="6" t="s">
        <v>956</v>
      </c>
      <c r="D533" s="7" t="s">
        <v>1692</v>
      </c>
      <c r="E533" s="8" t="str">
        <f>HYPERLINK("https://twitter.com/ambulanceblog/status/1068812327766683651","1068812327766683651")</f>
        <v>1068812327766683651</v>
      </c>
      <c r="F533" s="5" t="s">
        <v>1807</v>
      </c>
      <c r="G533" s="9"/>
      <c r="H533" s="9"/>
      <c r="I533" s="10">
        <v>0</v>
      </c>
      <c r="J533" s="10">
        <v>0</v>
      </c>
      <c r="K533" s="5" t="str">
        <f t="shared" si="167"/>
        <v>Instagram</v>
      </c>
      <c r="L533" s="10">
        <v>178</v>
      </c>
      <c r="M533" s="10">
        <v>470</v>
      </c>
      <c r="N533" s="10">
        <v>34</v>
      </c>
      <c r="O533" s="9"/>
      <c r="P533" s="4">
        <v>40064.867592592593</v>
      </c>
      <c r="Q533" s="6" t="s">
        <v>41</v>
      </c>
      <c r="R533" s="7" t="s">
        <v>959</v>
      </c>
      <c r="S533" s="5" t="s">
        <v>960</v>
      </c>
      <c r="T533" s="9"/>
      <c r="U533" s="8" t="str">
        <f t="shared" si="168"/>
        <v>View</v>
      </c>
    </row>
    <row r="534" spans="1:21" ht="90">
      <c r="A534" s="4">
        <v>43435.097650462965</v>
      </c>
      <c r="B534" s="5" t="str">
        <f t="shared" si="166"/>
        <v>@ambulanceblog</v>
      </c>
      <c r="C534" s="6" t="s">
        <v>956</v>
      </c>
      <c r="D534" s="7" t="s">
        <v>1692</v>
      </c>
      <c r="E534" s="8" t="str">
        <f>HYPERLINK("https://twitter.com/ambulanceblog/status/1068812102280855552","1068812102280855552")</f>
        <v>1068812102280855552</v>
      </c>
      <c r="F534" s="5" t="s">
        <v>1808</v>
      </c>
      <c r="G534" s="9"/>
      <c r="H534" s="9"/>
      <c r="I534" s="10">
        <v>0</v>
      </c>
      <c r="J534" s="10">
        <v>0</v>
      </c>
      <c r="K534" s="5" t="str">
        <f t="shared" si="167"/>
        <v>Instagram</v>
      </c>
      <c r="L534" s="10">
        <v>178</v>
      </c>
      <c r="M534" s="10">
        <v>470</v>
      </c>
      <c r="N534" s="10">
        <v>34</v>
      </c>
      <c r="O534" s="9"/>
      <c r="P534" s="4">
        <v>40064.867592592593</v>
      </c>
      <c r="Q534" s="6" t="s">
        <v>41</v>
      </c>
      <c r="R534" s="7" t="s">
        <v>959</v>
      </c>
      <c r="S534" s="5" t="s">
        <v>960</v>
      </c>
      <c r="T534" s="9"/>
      <c r="U534" s="8" t="str">
        <f t="shared" si="168"/>
        <v>View</v>
      </c>
    </row>
    <row r="535" spans="1:21" ht="33.75">
      <c r="A535" s="4">
        <v>43435.085034722222</v>
      </c>
      <c r="B535" s="5" t="str">
        <f>HYPERLINK("https://twitter.com/patty_aomm","@patty_aomm")</f>
        <v>@patty_aomm</v>
      </c>
      <c r="C535" s="6" t="s">
        <v>1748</v>
      </c>
      <c r="D535" s="7" t="s">
        <v>1809</v>
      </c>
      <c r="E535" s="8" t="str">
        <f>HYPERLINK("https://twitter.com/patty_aomm/status/1068807528962654209","1068807528962654209")</f>
        <v>1068807528962654209</v>
      </c>
      <c r="F535" s="9"/>
      <c r="G535" s="5" t="s">
        <v>1810</v>
      </c>
      <c r="H535" s="9"/>
      <c r="I535" s="10">
        <v>0</v>
      </c>
      <c r="J535" s="10">
        <v>6</v>
      </c>
      <c r="K535" s="5" t="str">
        <f>HYPERLINK("http://twitter.com/download/iphone","Twitter for iPhone")</f>
        <v>Twitter for iPhone</v>
      </c>
      <c r="L535" s="10">
        <v>1595</v>
      </c>
      <c r="M535" s="10">
        <v>153</v>
      </c>
      <c r="N535" s="10">
        <v>11</v>
      </c>
      <c r="O535" s="9"/>
      <c r="P535" s="4">
        <v>41030.22079861111</v>
      </c>
      <c r="Q535" s="6" t="s">
        <v>1751</v>
      </c>
      <c r="R535" s="7" t="s">
        <v>1752</v>
      </c>
      <c r="S535" s="9"/>
      <c r="T535" s="9"/>
      <c r="U535" s="8" t="str">
        <f>HYPERLINK("https://pbs.twimg.com/profile_images/828570134558027778/vhFFWgla.jpg","View")</f>
        <v>View</v>
      </c>
    </row>
    <row r="536" spans="1:21" ht="146.25">
      <c r="A536" s="4">
        <v>43435.075254629628</v>
      </c>
      <c r="B536" s="5" t="str">
        <f>HYPERLINK("https://twitter.com/Asiriruethai_","@Asiriruethai_")</f>
        <v>@Asiriruethai_</v>
      </c>
      <c r="C536" s="6" t="s">
        <v>1811</v>
      </c>
      <c r="D536" s="7" t="s">
        <v>1812</v>
      </c>
      <c r="E536" s="8" t="str">
        <f>HYPERLINK("https://twitter.com/Asiriruethai_/status/1068803986738696193","1068803986738696193")</f>
        <v>1068803986738696193</v>
      </c>
      <c r="F536" s="9"/>
      <c r="G536" s="9"/>
      <c r="H536" s="9"/>
      <c r="I536" s="10">
        <v>21</v>
      </c>
      <c r="J536" s="10">
        <v>2</v>
      </c>
      <c r="K536" s="5" t="str">
        <f>HYPERLINK("http://twitter.com/download/android","Twitter for Android")</f>
        <v>Twitter for Android</v>
      </c>
      <c r="L536" s="10">
        <v>469</v>
      </c>
      <c r="M536" s="10">
        <v>149</v>
      </c>
      <c r="N536" s="10">
        <v>1</v>
      </c>
      <c r="O536" s="9"/>
      <c r="P536" s="4">
        <v>41491.054178240738</v>
      </c>
      <c r="Q536" s="9"/>
      <c r="R536" s="7" t="s">
        <v>1813</v>
      </c>
      <c r="S536" s="5" t="s">
        <v>1814</v>
      </c>
      <c r="T536" s="9"/>
      <c r="U536" s="8" t="str">
        <f>HYPERLINK("https://pbs.twimg.com/profile_images/1071012697704083457/3seuINgq.jpg","View")</f>
        <v>View</v>
      </c>
    </row>
    <row r="537" spans="1:21" ht="90">
      <c r="A537" s="4">
        <v>43435.065578703703</v>
      </c>
      <c r="B537" s="5" t="str">
        <f>HYPERLINK("https://twitter.com/ambulanceblog","@ambulanceblog")</f>
        <v>@ambulanceblog</v>
      </c>
      <c r="C537" s="6" t="s">
        <v>956</v>
      </c>
      <c r="D537" s="7" t="s">
        <v>1692</v>
      </c>
      <c r="E537" s="8" t="str">
        <f>HYPERLINK("https://twitter.com/ambulanceblog/status/1068800481999368192","1068800481999368192")</f>
        <v>1068800481999368192</v>
      </c>
      <c r="F537" s="5" t="s">
        <v>1815</v>
      </c>
      <c r="G537" s="9"/>
      <c r="H537" s="9"/>
      <c r="I537" s="10">
        <v>0</v>
      </c>
      <c r="J537" s="10">
        <v>0</v>
      </c>
      <c r="K537" s="5" t="str">
        <f>HYPERLINK("http://instagram.com","Instagram")</f>
        <v>Instagram</v>
      </c>
      <c r="L537" s="10">
        <v>178</v>
      </c>
      <c r="M537" s="10">
        <v>470</v>
      </c>
      <c r="N537" s="10">
        <v>34</v>
      </c>
      <c r="O537" s="9"/>
      <c r="P537" s="4">
        <v>40064.867592592593</v>
      </c>
      <c r="Q537" s="6" t="s">
        <v>41</v>
      </c>
      <c r="R537" s="7" t="s">
        <v>959</v>
      </c>
      <c r="S537" s="5" t="s">
        <v>960</v>
      </c>
      <c r="T537" s="9"/>
      <c r="U537" s="8" t="str">
        <f>HYPERLINK("https://pbs.twimg.com/profile_images/790121313524252672/KkIsZtZ9.jpg","View")</f>
        <v>View</v>
      </c>
    </row>
    <row r="538" spans="1:21" ht="67.5">
      <c r="A538" s="4">
        <v>43435.056666666671</v>
      </c>
      <c r="B538" s="5" t="str">
        <f t="shared" ref="B538:B540" si="169">HYPERLINK("https://twitter.com/h_kanthana","@h_kanthana")</f>
        <v>@h_kanthana</v>
      </c>
      <c r="C538" s="6" t="s">
        <v>1765</v>
      </c>
      <c r="D538" s="7" t="s">
        <v>1816</v>
      </c>
      <c r="E538" s="8" t="str">
        <f>HYPERLINK("https://twitter.com/h_kanthana/status/1068797249390428160","1068797249390428160")</f>
        <v>1068797249390428160</v>
      </c>
      <c r="F538" s="9"/>
      <c r="G538" s="5" t="s">
        <v>1817</v>
      </c>
      <c r="H538" s="9"/>
      <c r="I538" s="10">
        <v>1</v>
      </c>
      <c r="J538" s="10">
        <v>1</v>
      </c>
      <c r="K538" s="5" t="str">
        <f t="shared" ref="K538:K543" si="170">HYPERLINK("http://twitter.com/download/android","Twitter for Android")</f>
        <v>Twitter for Android</v>
      </c>
      <c r="L538" s="10">
        <v>53</v>
      </c>
      <c r="M538" s="10">
        <v>166</v>
      </c>
      <c r="N538" s="10">
        <v>0</v>
      </c>
      <c r="O538" s="9"/>
      <c r="P538" s="4">
        <v>42904.96674768519</v>
      </c>
      <c r="Q538" s="9"/>
      <c r="R538" s="7" t="s">
        <v>1768</v>
      </c>
      <c r="S538" s="9"/>
      <c r="T538" s="9"/>
      <c r="U538" s="8" t="str">
        <f t="shared" ref="U538:U540" si="171">HYPERLINK("https://pbs.twimg.com/profile_images/961975055532965888/piKk0Cv2.jpg","View")</f>
        <v>View</v>
      </c>
    </row>
    <row r="539" spans="1:21" ht="78.75">
      <c r="A539" s="4">
        <v>43435.055185185185</v>
      </c>
      <c r="B539" s="5" t="str">
        <f t="shared" si="169"/>
        <v>@h_kanthana</v>
      </c>
      <c r="C539" s="6" t="s">
        <v>1765</v>
      </c>
      <c r="D539" s="7" t="s">
        <v>1818</v>
      </c>
      <c r="E539" s="8" t="str">
        <f>HYPERLINK("https://twitter.com/h_kanthana/status/1068796713001865216","1068796713001865216")</f>
        <v>1068796713001865216</v>
      </c>
      <c r="F539" s="9"/>
      <c r="G539" s="5" t="s">
        <v>1819</v>
      </c>
      <c r="H539" s="9"/>
      <c r="I539" s="10">
        <v>4</v>
      </c>
      <c r="J539" s="10">
        <v>2</v>
      </c>
      <c r="K539" s="5" t="str">
        <f t="shared" si="170"/>
        <v>Twitter for Android</v>
      </c>
      <c r="L539" s="10">
        <v>53</v>
      </c>
      <c r="M539" s="10">
        <v>166</v>
      </c>
      <c r="N539" s="10">
        <v>0</v>
      </c>
      <c r="O539" s="9"/>
      <c r="P539" s="4">
        <v>42904.96674768519</v>
      </c>
      <c r="Q539" s="9"/>
      <c r="R539" s="7" t="s">
        <v>1768</v>
      </c>
      <c r="S539" s="9"/>
      <c r="T539" s="9"/>
      <c r="U539" s="8" t="str">
        <f t="shared" si="171"/>
        <v>View</v>
      </c>
    </row>
    <row r="540" spans="1:21" ht="67.5">
      <c r="A540" s="4">
        <v>43435.052118055552</v>
      </c>
      <c r="B540" s="5" t="str">
        <f t="shared" si="169"/>
        <v>@h_kanthana</v>
      </c>
      <c r="C540" s="6" t="s">
        <v>1765</v>
      </c>
      <c r="D540" s="7" t="s">
        <v>1820</v>
      </c>
      <c r="E540" s="8" t="str">
        <f>HYPERLINK("https://twitter.com/h_kanthana/status/1068795604145397760","1068795604145397760")</f>
        <v>1068795604145397760</v>
      </c>
      <c r="F540" s="9"/>
      <c r="G540" s="5" t="s">
        <v>1821</v>
      </c>
      <c r="H540" s="9"/>
      <c r="I540" s="10">
        <v>0</v>
      </c>
      <c r="J540" s="10">
        <v>0</v>
      </c>
      <c r="K540" s="5" t="str">
        <f t="shared" si="170"/>
        <v>Twitter for Android</v>
      </c>
      <c r="L540" s="10">
        <v>53</v>
      </c>
      <c r="M540" s="10">
        <v>166</v>
      </c>
      <c r="N540" s="10">
        <v>0</v>
      </c>
      <c r="O540" s="9"/>
      <c r="P540" s="4">
        <v>42904.96674768519</v>
      </c>
      <c r="Q540" s="9"/>
      <c r="R540" s="7" t="s">
        <v>1768</v>
      </c>
      <c r="S540" s="9"/>
      <c r="T540" s="9"/>
      <c r="U540" s="8" t="str">
        <f t="shared" si="171"/>
        <v>View</v>
      </c>
    </row>
    <row r="541" spans="1:21" ht="12.75">
      <c r="A541" s="4">
        <v>43435.049976851849</v>
      </c>
      <c r="B541" s="5" t="str">
        <f>HYPERLINK("https://twitter.com/dao_aster_","@dao_aster_")</f>
        <v>@dao_aster_</v>
      </c>
      <c r="C541" s="6" t="s">
        <v>1822</v>
      </c>
      <c r="D541" s="7" t="s">
        <v>1145</v>
      </c>
      <c r="E541" s="8" t="str">
        <f>HYPERLINK("https://twitter.com/dao_aster_/status/1068794828417159169","1068794828417159169")</f>
        <v>1068794828417159169</v>
      </c>
      <c r="F541" s="9"/>
      <c r="G541" s="5" t="s">
        <v>1823</v>
      </c>
      <c r="H541" s="9"/>
      <c r="I541" s="10">
        <v>1</v>
      </c>
      <c r="J541" s="10">
        <v>0</v>
      </c>
      <c r="K541" s="5" t="str">
        <f t="shared" si="170"/>
        <v>Twitter for Android</v>
      </c>
      <c r="L541" s="10">
        <v>20</v>
      </c>
      <c r="M541" s="10">
        <v>9</v>
      </c>
      <c r="N541" s="10">
        <v>0</v>
      </c>
      <c r="O541" s="9"/>
      <c r="P541" s="4">
        <v>43122.289212962962</v>
      </c>
      <c r="Q541" s="9"/>
      <c r="R541" s="9"/>
      <c r="S541" s="9"/>
      <c r="T541" s="9"/>
      <c r="U541" s="8" t="str">
        <f>HYPERLINK("https://pbs.twimg.com/profile_images/1058155527673282560/KgznRD5L.jpg","View")</f>
        <v>View</v>
      </c>
    </row>
    <row r="542" spans="1:21" ht="67.5">
      <c r="A542" s="4">
        <v>43435.047199074077</v>
      </c>
      <c r="B542" s="5" t="str">
        <f>HYPERLINK("https://twitter.com/h_kanthana","@h_kanthana")</f>
        <v>@h_kanthana</v>
      </c>
      <c r="C542" s="6" t="s">
        <v>1765</v>
      </c>
      <c r="D542" s="7" t="s">
        <v>1824</v>
      </c>
      <c r="E542" s="8" t="str">
        <f>HYPERLINK("https://twitter.com/h_kanthana/status/1068793818474938368","1068793818474938368")</f>
        <v>1068793818474938368</v>
      </c>
      <c r="F542" s="9"/>
      <c r="G542" s="5" t="s">
        <v>1825</v>
      </c>
      <c r="H542" s="9"/>
      <c r="I542" s="10">
        <v>3</v>
      </c>
      <c r="J542" s="10">
        <v>2</v>
      </c>
      <c r="K542" s="5" t="str">
        <f t="shared" si="170"/>
        <v>Twitter for Android</v>
      </c>
      <c r="L542" s="10">
        <v>53</v>
      </c>
      <c r="M542" s="10">
        <v>166</v>
      </c>
      <c r="N542" s="10">
        <v>0</v>
      </c>
      <c r="O542" s="9"/>
      <c r="P542" s="4">
        <v>42904.96674768519</v>
      </c>
      <c r="Q542" s="9"/>
      <c r="R542" s="7" t="s">
        <v>1768</v>
      </c>
      <c r="S542" s="9"/>
      <c r="T542" s="9"/>
      <c r="U542" s="8" t="str">
        <f>HYPERLINK("https://pbs.twimg.com/profile_images/961975055532965888/piKk0Cv2.jpg","View")</f>
        <v>View</v>
      </c>
    </row>
    <row r="543" spans="1:21" ht="101.25">
      <c r="A543" s="4">
        <v>43435.03225694444</v>
      </c>
      <c r="B543" s="5" t="str">
        <f>HYPERLINK("https://twitter.com/imueaY","@imueaY")</f>
        <v>@imueaY</v>
      </c>
      <c r="C543" s="6" t="s">
        <v>1826</v>
      </c>
      <c r="D543" s="7" t="s">
        <v>1827</v>
      </c>
      <c r="E543" s="8" t="str">
        <f>HYPERLINK("https://twitter.com/imueaY/status/1068788404567961600","1068788404567961600")</f>
        <v>1068788404567961600</v>
      </c>
      <c r="F543" s="9"/>
      <c r="G543" s="5" t="s">
        <v>1828</v>
      </c>
      <c r="H543" s="9"/>
      <c r="I543" s="10">
        <v>0</v>
      </c>
      <c r="J543" s="10">
        <v>0</v>
      </c>
      <c r="K543" s="5" t="str">
        <f t="shared" si="170"/>
        <v>Twitter for Android</v>
      </c>
      <c r="L543" s="10">
        <v>26</v>
      </c>
      <c r="M543" s="10">
        <v>67</v>
      </c>
      <c r="N543" s="10">
        <v>2</v>
      </c>
      <c r="O543" s="9"/>
      <c r="P543" s="4">
        <v>41140.246435185181</v>
      </c>
      <c r="Q543" s="6" t="s">
        <v>41</v>
      </c>
      <c r="R543" s="7" t="s">
        <v>1829</v>
      </c>
      <c r="S543" s="9"/>
      <c r="T543" s="9"/>
      <c r="U543" s="8" t="str">
        <f>HYPERLINK("https://pbs.twimg.com/profile_images/936507178596253697/jfDpcS4s.jpg","View")</f>
        <v>View</v>
      </c>
    </row>
    <row r="544" spans="1:21" ht="112.5">
      <c r="A544" s="4">
        <v>43435.026770833334</v>
      </c>
      <c r="B544" s="5" t="str">
        <f>HYPERLINK("https://twitter.com/Penut_Ploy","@Penut_Ploy")</f>
        <v>@Penut_Ploy</v>
      </c>
      <c r="C544" s="6" t="s">
        <v>1830</v>
      </c>
      <c r="D544" s="7" t="s">
        <v>1831</v>
      </c>
      <c r="E544" s="8" t="str">
        <f>HYPERLINK("https://twitter.com/Penut_Ploy/status/1068786415700402176","1068786415700402176")</f>
        <v>1068786415700402176</v>
      </c>
      <c r="F544" s="9"/>
      <c r="G544" s="5" t="s">
        <v>1832</v>
      </c>
      <c r="H544" s="9"/>
      <c r="I544" s="10">
        <v>5</v>
      </c>
      <c r="J544" s="10">
        <v>5</v>
      </c>
      <c r="K544" s="5" t="str">
        <f t="shared" ref="K544:K545" si="172">HYPERLINK("http://twitter.com/download/iphone","Twitter for iPhone")</f>
        <v>Twitter for iPhone</v>
      </c>
      <c r="L544" s="10">
        <v>1014</v>
      </c>
      <c r="M544" s="10">
        <v>413</v>
      </c>
      <c r="N544" s="10">
        <v>2</v>
      </c>
      <c r="O544" s="9"/>
      <c r="P544" s="4">
        <v>40351.107719907406</v>
      </c>
      <c r="Q544" s="6" t="s">
        <v>1733</v>
      </c>
      <c r="R544" s="7" t="s">
        <v>1833</v>
      </c>
      <c r="S544" s="5" t="s">
        <v>1834</v>
      </c>
      <c r="T544" s="9"/>
      <c r="U544" s="8" t="str">
        <f>HYPERLINK("https://pbs.twimg.com/profile_images/1057228796141555714/GiTd_J3K.jpg","View")</f>
        <v>View</v>
      </c>
    </row>
    <row r="545" spans="1:21" ht="101.25">
      <c r="A545" s="4">
        <v>43435.019328703704</v>
      </c>
      <c r="B545" s="5" t="str">
        <f>HYPERLINK("https://twitter.com/_thefirst1st","@_thefirst1st")</f>
        <v>@_thefirst1st</v>
      </c>
      <c r="C545" s="6" t="s">
        <v>1835</v>
      </c>
      <c r="D545" s="7" t="s">
        <v>1836</v>
      </c>
      <c r="E545" s="8" t="str">
        <f>HYPERLINK("https://twitter.com/_thefirst1st/status/1068783721510141953","1068783721510141953")</f>
        <v>1068783721510141953</v>
      </c>
      <c r="F545" s="9"/>
      <c r="G545" s="5" t="s">
        <v>1837</v>
      </c>
      <c r="H545" s="9"/>
      <c r="I545" s="10">
        <v>5</v>
      </c>
      <c r="J545" s="10">
        <v>4</v>
      </c>
      <c r="K545" s="5" t="str">
        <f t="shared" si="172"/>
        <v>Twitter for iPhone</v>
      </c>
      <c r="L545" s="10">
        <v>2513</v>
      </c>
      <c r="M545" s="10">
        <v>724</v>
      </c>
      <c r="N545" s="10">
        <v>5</v>
      </c>
      <c r="O545" s="9"/>
      <c r="P545" s="4">
        <v>40853.28638888889</v>
      </c>
      <c r="Q545" s="6" t="s">
        <v>1838</v>
      </c>
      <c r="R545" s="7" t="s">
        <v>1839</v>
      </c>
      <c r="S545" s="9"/>
      <c r="T545" s="9"/>
      <c r="U545" s="8" t="str">
        <f>HYPERLINK("https://pbs.twimg.com/profile_images/1070330990608887808/yFbAe-JG.jpg","View")</f>
        <v>View</v>
      </c>
    </row>
    <row r="546" spans="1:21" ht="157.5">
      <c r="A546" s="4">
        <v>43435.016666666663</v>
      </c>
      <c r="B546" s="5" t="str">
        <f>HYPERLINK("https://twitter.com/iconsiam","@iconsiam")</f>
        <v>@iconsiam</v>
      </c>
      <c r="C546" s="6" t="s">
        <v>792</v>
      </c>
      <c r="D546" s="7" t="s">
        <v>1840</v>
      </c>
      <c r="E546" s="8" t="str">
        <f>HYPERLINK("https://twitter.com/iconsiam/status/1068782755113164800","1068782755113164800")</f>
        <v>1068782755113164800</v>
      </c>
      <c r="F546" s="9"/>
      <c r="G546" s="5" t="s">
        <v>1841</v>
      </c>
      <c r="H546" s="9"/>
      <c r="I546" s="10">
        <v>0</v>
      </c>
      <c r="J546" s="10">
        <v>2</v>
      </c>
      <c r="K546" s="5" t="str">
        <f>HYPERLINK("http://twitter.com/download/android","Twitter for Android")</f>
        <v>Twitter for Android</v>
      </c>
      <c r="L546" s="10">
        <v>10687</v>
      </c>
      <c r="M546" s="10">
        <v>4</v>
      </c>
      <c r="N546" s="10">
        <v>6</v>
      </c>
      <c r="O546" s="9"/>
      <c r="P546" s="4">
        <v>41597.142604166671</v>
      </c>
      <c r="Q546" s="9"/>
      <c r="R546" s="9"/>
      <c r="S546" s="9"/>
      <c r="T546" s="9"/>
      <c r="U546" s="8" t="str">
        <f>HYPERLINK("https://pbs.twimg.com/profile_images/1018773361365737473/JA61dOav.jpg","View")</f>
        <v>View</v>
      </c>
    </row>
    <row r="547" spans="1:21" ht="101.25">
      <c r="A547" s="4">
        <v>43434.983912037038</v>
      </c>
      <c r="B547" s="5" t="str">
        <f t="shared" ref="B547:B548" si="173">HYPERLINK("https://twitter.com/ONLY_FOR_M34N","@ONLY_FOR_M34N")</f>
        <v>@ONLY_FOR_M34N</v>
      </c>
      <c r="C547" s="6" t="s">
        <v>1842</v>
      </c>
      <c r="D547" s="7" t="s">
        <v>1843</v>
      </c>
      <c r="E547" s="8" t="str">
        <f>HYPERLINK("https://twitter.com/ONLY_FOR_M34N/status/1068770883236376576","1068770883236376576")</f>
        <v>1068770883236376576</v>
      </c>
      <c r="F547" s="9"/>
      <c r="G547" s="5" t="s">
        <v>1844</v>
      </c>
      <c r="H547" s="9"/>
      <c r="I547" s="10">
        <v>20</v>
      </c>
      <c r="J547" s="10">
        <v>35</v>
      </c>
      <c r="K547" s="5" t="str">
        <f t="shared" ref="K547:K548" si="174">HYPERLINK("http://twitter.com/download/iphone","Twitter for iPhone")</f>
        <v>Twitter for iPhone</v>
      </c>
      <c r="L547" s="10">
        <v>522</v>
      </c>
      <c r="M547" s="10">
        <v>0</v>
      </c>
      <c r="N547" s="10">
        <v>8</v>
      </c>
      <c r="O547" s="9"/>
      <c r="P547" s="4">
        <v>43362.212395833332</v>
      </c>
      <c r="Q547" s="9"/>
      <c r="R547" s="9"/>
      <c r="S547" s="9"/>
      <c r="T547" s="9"/>
      <c r="U547" s="8" t="str">
        <f t="shared" ref="U547:U548" si="175">HYPERLINK("https://pbs.twimg.com/profile_images/1044159497894191105/-pqbsIfV.jpg","View")</f>
        <v>View</v>
      </c>
    </row>
    <row r="548" spans="1:21" ht="90">
      <c r="A548" s="4">
        <v>43434.979432870372</v>
      </c>
      <c r="B548" s="5" t="str">
        <f t="shared" si="173"/>
        <v>@ONLY_FOR_M34N</v>
      </c>
      <c r="C548" s="6" t="s">
        <v>1842</v>
      </c>
      <c r="D548" s="7" t="s">
        <v>1845</v>
      </c>
      <c r="E548" s="8" t="str">
        <f>HYPERLINK("https://twitter.com/ONLY_FOR_M34N/status/1068769259969363969","1068769259969363969")</f>
        <v>1068769259969363969</v>
      </c>
      <c r="F548" s="9"/>
      <c r="G548" s="5" t="s">
        <v>1846</v>
      </c>
      <c r="H548" s="9"/>
      <c r="I548" s="10">
        <v>14</v>
      </c>
      <c r="J548" s="10">
        <v>24</v>
      </c>
      <c r="K548" s="5" t="str">
        <f t="shared" si="174"/>
        <v>Twitter for iPhone</v>
      </c>
      <c r="L548" s="10">
        <v>522</v>
      </c>
      <c r="M548" s="10">
        <v>0</v>
      </c>
      <c r="N548" s="10">
        <v>8</v>
      </c>
      <c r="O548" s="9"/>
      <c r="P548" s="4">
        <v>43362.212395833332</v>
      </c>
      <c r="Q548" s="9"/>
      <c r="R548" s="9"/>
      <c r="S548" s="9"/>
      <c r="T548" s="9"/>
      <c r="U548" s="8" t="str">
        <f t="shared" si="175"/>
        <v>View</v>
      </c>
    </row>
    <row r="549" spans="1:21" ht="90">
      <c r="A549" s="4">
        <v>43434.977592592593</v>
      </c>
      <c r="B549" s="5" t="str">
        <f>HYPERLINK("https://twitter.com/ambulanceblog","@ambulanceblog")</f>
        <v>@ambulanceblog</v>
      </c>
      <c r="C549" s="6" t="s">
        <v>956</v>
      </c>
      <c r="D549" s="7" t="s">
        <v>1692</v>
      </c>
      <c r="E549" s="8" t="str">
        <f>HYPERLINK("https://twitter.com/ambulanceblog/status/1068768594333446144","1068768594333446144")</f>
        <v>1068768594333446144</v>
      </c>
      <c r="F549" s="5" t="s">
        <v>1847</v>
      </c>
      <c r="G549" s="9"/>
      <c r="H549" s="9"/>
      <c r="I549" s="10">
        <v>0</v>
      </c>
      <c r="J549" s="10">
        <v>0</v>
      </c>
      <c r="K549" s="5" t="str">
        <f>HYPERLINK("http://instagram.com","Instagram")</f>
        <v>Instagram</v>
      </c>
      <c r="L549" s="10">
        <v>178</v>
      </c>
      <c r="M549" s="10">
        <v>470</v>
      </c>
      <c r="N549" s="10">
        <v>34</v>
      </c>
      <c r="O549" s="9"/>
      <c r="P549" s="4">
        <v>40064.867592592593</v>
      </c>
      <c r="Q549" s="6" t="s">
        <v>41</v>
      </c>
      <c r="R549" s="7" t="s">
        <v>959</v>
      </c>
      <c r="S549" s="5" t="s">
        <v>960</v>
      </c>
      <c r="T549" s="9"/>
      <c r="U549" s="8" t="str">
        <f>HYPERLINK("https://pbs.twimg.com/profile_images/790121313524252672/KkIsZtZ9.jpg","View")</f>
        <v>View</v>
      </c>
    </row>
    <row r="550" spans="1:21" ht="225">
      <c r="A550" s="4">
        <v>43434.975960648153</v>
      </c>
      <c r="B550" s="5" t="str">
        <f>HYPERLINK("https://twitter.com/ONLY_FOR_M34N","@ONLY_FOR_M34N")</f>
        <v>@ONLY_FOR_M34N</v>
      </c>
      <c r="C550" s="6" t="s">
        <v>1842</v>
      </c>
      <c r="D550" s="7" t="s">
        <v>1848</v>
      </c>
      <c r="E550" s="8" t="str">
        <f>HYPERLINK("https://twitter.com/ONLY_FOR_M34N/status/1068768005000024064","1068768005000024064")</f>
        <v>1068768005000024064</v>
      </c>
      <c r="F550" s="9"/>
      <c r="G550" s="5" t="s">
        <v>1849</v>
      </c>
      <c r="H550" s="9"/>
      <c r="I550" s="10">
        <v>14</v>
      </c>
      <c r="J550" s="10">
        <v>16</v>
      </c>
      <c r="K550" s="5" t="str">
        <f>HYPERLINK("http://twitter.com/download/iphone","Twitter for iPhone")</f>
        <v>Twitter for iPhone</v>
      </c>
      <c r="L550" s="10">
        <v>522</v>
      </c>
      <c r="M550" s="10">
        <v>0</v>
      </c>
      <c r="N550" s="10">
        <v>8</v>
      </c>
      <c r="O550" s="9"/>
      <c r="P550" s="4">
        <v>43362.212395833332</v>
      </c>
      <c r="Q550" s="9"/>
      <c r="R550" s="9"/>
      <c r="S550" s="9"/>
      <c r="T550" s="9"/>
      <c r="U550" s="8" t="str">
        <f>HYPERLINK("https://pbs.twimg.com/profile_images/1044159497894191105/-pqbsIfV.jpg","View")</f>
        <v>View</v>
      </c>
    </row>
    <row r="551" spans="1:21" ht="90">
      <c r="A551" s="4">
        <v>43434.974224537036</v>
      </c>
      <c r="B551" s="5" t="str">
        <f>HYPERLINK("https://twitter.com/ambulanceblog","@ambulanceblog")</f>
        <v>@ambulanceblog</v>
      </c>
      <c r="C551" s="6" t="s">
        <v>956</v>
      </c>
      <c r="D551" s="7" t="s">
        <v>1692</v>
      </c>
      <c r="E551" s="8" t="str">
        <f>HYPERLINK("https://twitter.com/ambulanceblog/status/1068767374248222720","1068767374248222720")</f>
        <v>1068767374248222720</v>
      </c>
      <c r="F551" s="5" t="s">
        <v>1850</v>
      </c>
      <c r="G551" s="9"/>
      <c r="H551" s="9"/>
      <c r="I551" s="10">
        <v>0</v>
      </c>
      <c r="J551" s="10">
        <v>0</v>
      </c>
      <c r="K551" s="5" t="str">
        <f>HYPERLINK("http://instagram.com","Instagram")</f>
        <v>Instagram</v>
      </c>
      <c r="L551" s="10">
        <v>178</v>
      </c>
      <c r="M551" s="10">
        <v>470</v>
      </c>
      <c r="N551" s="10">
        <v>34</v>
      </c>
      <c r="O551" s="9"/>
      <c r="P551" s="4">
        <v>40064.867592592593</v>
      </c>
      <c r="Q551" s="6" t="s">
        <v>41</v>
      </c>
      <c r="R551" s="7" t="s">
        <v>959</v>
      </c>
      <c r="S551" s="5" t="s">
        <v>960</v>
      </c>
      <c r="T551" s="9"/>
      <c r="U551" s="8" t="str">
        <f>HYPERLINK("https://pbs.twimg.com/profile_images/790121313524252672/KkIsZtZ9.jpg","View")</f>
        <v>View</v>
      </c>
    </row>
    <row r="552" spans="1:21" ht="135">
      <c r="A552" s="4">
        <v>43434.972141203703</v>
      </c>
      <c r="B552" s="5" t="str">
        <f>HYPERLINK("https://twitter.com/Miran2GxM","@Miran2GxM")</f>
        <v>@Miran2GxM</v>
      </c>
      <c r="C552" s="6" t="s">
        <v>1851</v>
      </c>
      <c r="D552" s="7" t="s">
        <v>1852</v>
      </c>
      <c r="E552" s="8" t="str">
        <f>HYPERLINK("https://twitter.com/Miran2GxM/status/1068766620028301317","1068766620028301317")</f>
        <v>1068766620028301317</v>
      </c>
      <c r="F552" s="9"/>
      <c r="G552" s="5" t="s">
        <v>1853</v>
      </c>
      <c r="H552" s="9"/>
      <c r="I552" s="10">
        <v>23</v>
      </c>
      <c r="J552" s="10">
        <v>26</v>
      </c>
      <c r="K552" s="5" t="str">
        <f>HYPERLINK("http://twitter.com/download/android","Twitter for Android")</f>
        <v>Twitter for Android</v>
      </c>
      <c r="L552" s="10">
        <v>439</v>
      </c>
      <c r="M552" s="10">
        <v>129</v>
      </c>
      <c r="N552" s="10">
        <v>4</v>
      </c>
      <c r="O552" s="9"/>
      <c r="P552" s="4">
        <v>42045.167337962965</v>
      </c>
      <c r="Q552" s="9"/>
      <c r="R552" s="7" t="s">
        <v>1854</v>
      </c>
      <c r="S552" s="9"/>
      <c r="T552" s="9"/>
      <c r="U552" s="8" t="str">
        <f>HYPERLINK("https://pbs.twimg.com/profile_images/1033335517113331712/QCpcvqMz.jpg","View")</f>
        <v>View</v>
      </c>
    </row>
    <row r="553" spans="1:21" ht="90">
      <c r="A553" s="4">
        <v>43434.970439814817</v>
      </c>
      <c r="B553" s="5" t="str">
        <f>HYPERLINK("https://twitter.com/ambulanceblog","@ambulanceblog")</f>
        <v>@ambulanceblog</v>
      </c>
      <c r="C553" s="6" t="s">
        <v>956</v>
      </c>
      <c r="D553" s="7" t="s">
        <v>1692</v>
      </c>
      <c r="E553" s="8" t="str">
        <f>HYPERLINK("https://twitter.com/ambulanceblog/status/1068766004409483264","1068766004409483264")</f>
        <v>1068766004409483264</v>
      </c>
      <c r="F553" s="5" t="s">
        <v>1855</v>
      </c>
      <c r="G553" s="9"/>
      <c r="H553" s="9"/>
      <c r="I553" s="10">
        <v>0</v>
      </c>
      <c r="J553" s="10">
        <v>0</v>
      </c>
      <c r="K553" s="5" t="str">
        <f t="shared" ref="K553:K554" si="176">HYPERLINK("http://instagram.com","Instagram")</f>
        <v>Instagram</v>
      </c>
      <c r="L553" s="10">
        <v>178</v>
      </c>
      <c r="M553" s="10">
        <v>470</v>
      </c>
      <c r="N553" s="10">
        <v>34</v>
      </c>
      <c r="O553" s="9"/>
      <c r="P553" s="4">
        <v>40064.867592592593</v>
      </c>
      <c r="Q553" s="6" t="s">
        <v>41</v>
      </c>
      <c r="R553" s="7" t="s">
        <v>959</v>
      </c>
      <c r="S553" s="5" t="s">
        <v>960</v>
      </c>
      <c r="T553" s="9"/>
      <c r="U553" s="8" t="str">
        <f>HYPERLINK("https://pbs.twimg.com/profile_images/790121313524252672/KkIsZtZ9.jpg","View")</f>
        <v>View</v>
      </c>
    </row>
    <row r="554" spans="1:21" ht="45">
      <c r="A554" s="4">
        <v>43434.969409722224</v>
      </c>
      <c r="B554" s="5" t="str">
        <f>HYPERLINK("https://twitter.com/Vivi1212","@Vivi1212")</f>
        <v>@Vivi1212</v>
      </c>
      <c r="C554" s="6" t="s">
        <v>1856</v>
      </c>
      <c r="D554" s="7" t="s">
        <v>1857</v>
      </c>
      <c r="E554" s="8" t="str">
        <f>HYPERLINK("https://twitter.com/Vivi1212/status/1068765629778399232","1068765629778399232")</f>
        <v>1068765629778399232</v>
      </c>
      <c r="F554" s="5" t="s">
        <v>1858</v>
      </c>
      <c r="G554" s="9"/>
      <c r="H554" s="9"/>
      <c r="I554" s="10">
        <v>0</v>
      </c>
      <c r="J554" s="10">
        <v>0</v>
      </c>
      <c r="K554" s="5" t="str">
        <f t="shared" si="176"/>
        <v>Instagram</v>
      </c>
      <c r="L554" s="10">
        <v>51</v>
      </c>
      <c r="M554" s="10">
        <v>110</v>
      </c>
      <c r="N554" s="10">
        <v>3</v>
      </c>
      <c r="O554" s="9"/>
      <c r="P554" s="4">
        <v>39940.410752314812</v>
      </c>
      <c r="Q554" s="6" t="s">
        <v>1859</v>
      </c>
      <c r="R554" s="7" t="s">
        <v>1860</v>
      </c>
      <c r="S554" s="5" t="s">
        <v>1861</v>
      </c>
      <c r="T554" s="9"/>
      <c r="U554" s="8" t="str">
        <f>HYPERLINK("https://pbs.twimg.com/profile_images/981332012337254401/ujUF9Tij.jpg","View")</f>
        <v>View</v>
      </c>
    </row>
    <row r="555" spans="1:21" ht="191.25">
      <c r="A555" s="4">
        <v>43434.966134259259</v>
      </c>
      <c r="B555" s="5" t="str">
        <f>HYPERLINK("https://twitter.com/Marylene2489","@Marylene2489")</f>
        <v>@Marylene2489</v>
      </c>
      <c r="C555" s="6" t="s">
        <v>170</v>
      </c>
      <c r="D555" s="7" t="s">
        <v>1862</v>
      </c>
      <c r="E555" s="8" t="str">
        <f>HYPERLINK("https://twitter.com/Marylene2489/status/1068764441246806016","1068764441246806016")</f>
        <v>1068764441246806016</v>
      </c>
      <c r="F555" s="5" t="s">
        <v>1863</v>
      </c>
      <c r="G555" s="9"/>
      <c r="H555" s="9"/>
      <c r="I555" s="10">
        <v>0</v>
      </c>
      <c r="J555" s="10">
        <v>1</v>
      </c>
      <c r="K555" s="5" t="str">
        <f>HYPERLINK("http://twitter.com","Twitter Web Client")</f>
        <v>Twitter Web Client</v>
      </c>
      <c r="L555" s="10">
        <v>210</v>
      </c>
      <c r="M555" s="10">
        <v>69</v>
      </c>
      <c r="N555" s="10">
        <v>8</v>
      </c>
      <c r="O555" s="9"/>
      <c r="P555" s="4">
        <v>40749.25571759259</v>
      </c>
      <c r="Q555" s="6" t="s">
        <v>173</v>
      </c>
      <c r="R555" s="7" t="s">
        <v>174</v>
      </c>
      <c r="S555" s="9"/>
      <c r="T555" s="9"/>
      <c r="U555" s="8" t="str">
        <f>HYPERLINK("https://pbs.twimg.com/profile_images/925087093507813376/EO7d_Yor.jpg","View")</f>
        <v>View</v>
      </c>
    </row>
    <row r="556" spans="1:21" ht="90">
      <c r="A556" s="4">
        <v>43434.963912037041</v>
      </c>
      <c r="B556" s="5" t="str">
        <f t="shared" ref="B556:B564" si="177">HYPERLINK("https://twitter.com/ambulanceblog","@ambulanceblog")</f>
        <v>@ambulanceblog</v>
      </c>
      <c r="C556" s="6" t="s">
        <v>956</v>
      </c>
      <c r="D556" s="7" t="s">
        <v>1692</v>
      </c>
      <c r="E556" s="8" t="str">
        <f>HYPERLINK("https://twitter.com/ambulanceblog/status/1068763637433667584","1068763637433667584")</f>
        <v>1068763637433667584</v>
      </c>
      <c r="F556" s="5" t="s">
        <v>1864</v>
      </c>
      <c r="G556" s="9"/>
      <c r="H556" s="9"/>
      <c r="I556" s="10">
        <v>0</v>
      </c>
      <c r="J556" s="10">
        <v>0</v>
      </c>
      <c r="K556" s="5" t="str">
        <f t="shared" ref="K556:K564" si="178">HYPERLINK("http://instagram.com","Instagram")</f>
        <v>Instagram</v>
      </c>
      <c r="L556" s="10">
        <v>178</v>
      </c>
      <c r="M556" s="10">
        <v>470</v>
      </c>
      <c r="N556" s="10">
        <v>34</v>
      </c>
      <c r="O556" s="9"/>
      <c r="P556" s="4">
        <v>40064.867592592593</v>
      </c>
      <c r="Q556" s="6" t="s">
        <v>41</v>
      </c>
      <c r="R556" s="7" t="s">
        <v>959</v>
      </c>
      <c r="S556" s="5" t="s">
        <v>960</v>
      </c>
      <c r="T556" s="9"/>
      <c r="U556" s="8" t="str">
        <f t="shared" ref="U556:U564" si="179">HYPERLINK("https://pbs.twimg.com/profile_images/790121313524252672/KkIsZtZ9.jpg","View")</f>
        <v>View</v>
      </c>
    </row>
    <row r="557" spans="1:21" ht="90">
      <c r="A557" s="4">
        <v>43434.96256944444</v>
      </c>
      <c r="B557" s="5" t="str">
        <f t="shared" si="177"/>
        <v>@ambulanceblog</v>
      </c>
      <c r="C557" s="6" t="s">
        <v>956</v>
      </c>
      <c r="D557" s="7" t="s">
        <v>1692</v>
      </c>
      <c r="E557" s="8" t="str">
        <f>HYPERLINK("https://twitter.com/ambulanceblog/status/1068763149921370112","1068763149921370112")</f>
        <v>1068763149921370112</v>
      </c>
      <c r="F557" s="5" t="s">
        <v>1865</v>
      </c>
      <c r="G557" s="9"/>
      <c r="H557" s="9"/>
      <c r="I557" s="10">
        <v>0</v>
      </c>
      <c r="J557" s="10">
        <v>0</v>
      </c>
      <c r="K557" s="5" t="str">
        <f t="shared" si="178"/>
        <v>Instagram</v>
      </c>
      <c r="L557" s="10">
        <v>178</v>
      </c>
      <c r="M557" s="10">
        <v>470</v>
      </c>
      <c r="N557" s="10">
        <v>34</v>
      </c>
      <c r="O557" s="9"/>
      <c r="P557" s="4">
        <v>40064.867592592593</v>
      </c>
      <c r="Q557" s="6" t="s">
        <v>41</v>
      </c>
      <c r="R557" s="7" t="s">
        <v>959</v>
      </c>
      <c r="S557" s="5" t="s">
        <v>960</v>
      </c>
      <c r="T557" s="9"/>
      <c r="U557" s="8" t="str">
        <f t="shared" si="179"/>
        <v>View</v>
      </c>
    </row>
    <row r="558" spans="1:21" ht="90">
      <c r="A558" s="4">
        <v>43434.958900462967</v>
      </c>
      <c r="B558" s="5" t="str">
        <f t="shared" si="177"/>
        <v>@ambulanceblog</v>
      </c>
      <c r="C558" s="6" t="s">
        <v>956</v>
      </c>
      <c r="D558" s="7" t="s">
        <v>1692</v>
      </c>
      <c r="E558" s="8" t="str">
        <f>HYPERLINK("https://twitter.com/ambulanceblog/status/1068761822189232128","1068761822189232128")</f>
        <v>1068761822189232128</v>
      </c>
      <c r="F558" s="5" t="s">
        <v>1866</v>
      </c>
      <c r="G558" s="9"/>
      <c r="H558" s="9"/>
      <c r="I558" s="10">
        <v>0</v>
      </c>
      <c r="J558" s="10">
        <v>0</v>
      </c>
      <c r="K558" s="5" t="str">
        <f t="shared" si="178"/>
        <v>Instagram</v>
      </c>
      <c r="L558" s="10">
        <v>178</v>
      </c>
      <c r="M558" s="10">
        <v>470</v>
      </c>
      <c r="N558" s="10">
        <v>34</v>
      </c>
      <c r="O558" s="9"/>
      <c r="P558" s="4">
        <v>40064.867592592593</v>
      </c>
      <c r="Q558" s="6" t="s">
        <v>41</v>
      </c>
      <c r="R558" s="7" t="s">
        <v>959</v>
      </c>
      <c r="S558" s="5" t="s">
        <v>960</v>
      </c>
      <c r="T558" s="9"/>
      <c r="U558" s="8" t="str">
        <f t="shared" si="179"/>
        <v>View</v>
      </c>
    </row>
    <row r="559" spans="1:21" ht="90">
      <c r="A559" s="4">
        <v>43434.953865740739</v>
      </c>
      <c r="B559" s="5" t="str">
        <f t="shared" si="177"/>
        <v>@ambulanceblog</v>
      </c>
      <c r="C559" s="6" t="s">
        <v>956</v>
      </c>
      <c r="D559" s="7" t="s">
        <v>1692</v>
      </c>
      <c r="E559" s="8" t="str">
        <f>HYPERLINK("https://twitter.com/ambulanceblog/status/1068759998661038080","1068759998661038080")</f>
        <v>1068759998661038080</v>
      </c>
      <c r="F559" s="5" t="s">
        <v>1867</v>
      </c>
      <c r="G559" s="9"/>
      <c r="H559" s="9"/>
      <c r="I559" s="10">
        <v>0</v>
      </c>
      <c r="J559" s="10">
        <v>0</v>
      </c>
      <c r="K559" s="5" t="str">
        <f t="shared" si="178"/>
        <v>Instagram</v>
      </c>
      <c r="L559" s="10">
        <v>178</v>
      </c>
      <c r="M559" s="10">
        <v>470</v>
      </c>
      <c r="N559" s="10">
        <v>34</v>
      </c>
      <c r="O559" s="9"/>
      <c r="P559" s="4">
        <v>40064.867592592593</v>
      </c>
      <c r="Q559" s="6" t="s">
        <v>41</v>
      </c>
      <c r="R559" s="7" t="s">
        <v>959</v>
      </c>
      <c r="S559" s="5" t="s">
        <v>960</v>
      </c>
      <c r="T559" s="9"/>
      <c r="U559" s="8" t="str">
        <f t="shared" si="179"/>
        <v>View</v>
      </c>
    </row>
    <row r="560" spans="1:21" ht="90">
      <c r="A560" s="4">
        <v>43434.953275462962</v>
      </c>
      <c r="B560" s="5" t="str">
        <f t="shared" si="177"/>
        <v>@ambulanceblog</v>
      </c>
      <c r="C560" s="6" t="s">
        <v>956</v>
      </c>
      <c r="D560" s="7" t="s">
        <v>1692</v>
      </c>
      <c r="E560" s="8" t="str">
        <f>HYPERLINK("https://twitter.com/ambulanceblog/status/1068759781517611014","1068759781517611014")</f>
        <v>1068759781517611014</v>
      </c>
      <c r="F560" s="5" t="s">
        <v>1868</v>
      </c>
      <c r="G560" s="9"/>
      <c r="H560" s="9"/>
      <c r="I560" s="10">
        <v>0</v>
      </c>
      <c r="J560" s="10">
        <v>0</v>
      </c>
      <c r="K560" s="5" t="str">
        <f t="shared" si="178"/>
        <v>Instagram</v>
      </c>
      <c r="L560" s="10">
        <v>178</v>
      </c>
      <c r="M560" s="10">
        <v>470</v>
      </c>
      <c r="N560" s="10">
        <v>34</v>
      </c>
      <c r="O560" s="9"/>
      <c r="P560" s="4">
        <v>40064.867592592593</v>
      </c>
      <c r="Q560" s="6" t="s">
        <v>41</v>
      </c>
      <c r="R560" s="7" t="s">
        <v>959</v>
      </c>
      <c r="S560" s="5" t="s">
        <v>960</v>
      </c>
      <c r="T560" s="9"/>
      <c r="U560" s="8" t="str">
        <f t="shared" si="179"/>
        <v>View</v>
      </c>
    </row>
    <row r="561" spans="1:21" ht="90">
      <c r="A561" s="4">
        <v>43434.947847222225</v>
      </c>
      <c r="B561" s="5" t="str">
        <f t="shared" si="177"/>
        <v>@ambulanceblog</v>
      </c>
      <c r="C561" s="6" t="s">
        <v>956</v>
      </c>
      <c r="D561" s="7" t="s">
        <v>1692</v>
      </c>
      <c r="E561" s="8" t="str">
        <f>HYPERLINK("https://twitter.com/ambulanceblog/status/1068757817308270593","1068757817308270593")</f>
        <v>1068757817308270593</v>
      </c>
      <c r="F561" s="5" t="s">
        <v>1869</v>
      </c>
      <c r="G561" s="9"/>
      <c r="H561" s="9"/>
      <c r="I561" s="10">
        <v>0</v>
      </c>
      <c r="J561" s="10">
        <v>0</v>
      </c>
      <c r="K561" s="5" t="str">
        <f t="shared" si="178"/>
        <v>Instagram</v>
      </c>
      <c r="L561" s="10">
        <v>178</v>
      </c>
      <c r="M561" s="10">
        <v>470</v>
      </c>
      <c r="N561" s="10">
        <v>34</v>
      </c>
      <c r="O561" s="9"/>
      <c r="P561" s="4">
        <v>40064.867592592593</v>
      </c>
      <c r="Q561" s="6" t="s">
        <v>41</v>
      </c>
      <c r="R561" s="7" t="s">
        <v>959</v>
      </c>
      <c r="S561" s="5" t="s">
        <v>960</v>
      </c>
      <c r="T561" s="9"/>
      <c r="U561" s="8" t="str">
        <f t="shared" si="179"/>
        <v>View</v>
      </c>
    </row>
    <row r="562" spans="1:21" ht="90">
      <c r="A562" s="4">
        <v>43434.946539351848</v>
      </c>
      <c r="B562" s="5" t="str">
        <f t="shared" si="177"/>
        <v>@ambulanceblog</v>
      </c>
      <c r="C562" s="6" t="s">
        <v>956</v>
      </c>
      <c r="D562" s="7" t="s">
        <v>1692</v>
      </c>
      <c r="E562" s="8" t="str">
        <f>HYPERLINK("https://twitter.com/ambulanceblog/status/1068757341099573248","1068757341099573248")</f>
        <v>1068757341099573248</v>
      </c>
      <c r="F562" s="5" t="s">
        <v>1870</v>
      </c>
      <c r="G562" s="9"/>
      <c r="H562" s="9"/>
      <c r="I562" s="10">
        <v>0</v>
      </c>
      <c r="J562" s="10">
        <v>0</v>
      </c>
      <c r="K562" s="5" t="str">
        <f t="shared" si="178"/>
        <v>Instagram</v>
      </c>
      <c r="L562" s="10">
        <v>178</v>
      </c>
      <c r="M562" s="10">
        <v>470</v>
      </c>
      <c r="N562" s="10">
        <v>34</v>
      </c>
      <c r="O562" s="9"/>
      <c r="P562" s="4">
        <v>40064.867592592593</v>
      </c>
      <c r="Q562" s="6" t="s">
        <v>41</v>
      </c>
      <c r="R562" s="7" t="s">
        <v>959</v>
      </c>
      <c r="S562" s="5" t="s">
        <v>960</v>
      </c>
      <c r="T562" s="9"/>
      <c r="U562" s="8" t="str">
        <f t="shared" si="179"/>
        <v>View</v>
      </c>
    </row>
    <row r="563" spans="1:21" ht="101.25">
      <c r="A563" s="4">
        <v>43434.9455787037</v>
      </c>
      <c r="B563" s="5" t="str">
        <f t="shared" si="177"/>
        <v>@ambulanceblog</v>
      </c>
      <c r="C563" s="6" t="s">
        <v>956</v>
      </c>
      <c r="D563" s="7" t="s">
        <v>1871</v>
      </c>
      <c r="E563" s="8" t="str">
        <f>HYPERLINK("https://twitter.com/ambulanceblog/status/1068756994843181056","1068756994843181056")</f>
        <v>1068756994843181056</v>
      </c>
      <c r="F563" s="5" t="s">
        <v>1872</v>
      </c>
      <c r="G563" s="9"/>
      <c r="H563" s="9"/>
      <c r="I563" s="10">
        <v>0</v>
      </c>
      <c r="J563" s="10">
        <v>0</v>
      </c>
      <c r="K563" s="5" t="str">
        <f t="shared" si="178"/>
        <v>Instagram</v>
      </c>
      <c r="L563" s="10">
        <v>178</v>
      </c>
      <c r="M563" s="10">
        <v>470</v>
      </c>
      <c r="N563" s="10">
        <v>34</v>
      </c>
      <c r="O563" s="9"/>
      <c r="P563" s="4">
        <v>40064.867592592593</v>
      </c>
      <c r="Q563" s="6" t="s">
        <v>41</v>
      </c>
      <c r="R563" s="7" t="s">
        <v>959</v>
      </c>
      <c r="S563" s="5" t="s">
        <v>960</v>
      </c>
      <c r="T563" s="9"/>
      <c r="U563" s="8" t="str">
        <f t="shared" si="179"/>
        <v>View</v>
      </c>
    </row>
    <row r="564" spans="1:21" ht="90">
      <c r="A564" s="4">
        <v>43434.943530092598</v>
      </c>
      <c r="B564" s="5" t="str">
        <f t="shared" si="177"/>
        <v>@ambulanceblog</v>
      </c>
      <c r="C564" s="6" t="s">
        <v>956</v>
      </c>
      <c r="D564" s="7" t="s">
        <v>1692</v>
      </c>
      <c r="E564" s="8" t="str">
        <f>HYPERLINK("https://twitter.com/ambulanceblog/status/1068756253197955072","1068756253197955072")</f>
        <v>1068756253197955072</v>
      </c>
      <c r="F564" s="5" t="s">
        <v>1873</v>
      </c>
      <c r="G564" s="9"/>
      <c r="H564" s="9"/>
      <c r="I564" s="10">
        <v>0</v>
      </c>
      <c r="J564" s="10">
        <v>0</v>
      </c>
      <c r="K564" s="5" t="str">
        <f t="shared" si="178"/>
        <v>Instagram</v>
      </c>
      <c r="L564" s="10">
        <v>178</v>
      </c>
      <c r="M564" s="10">
        <v>470</v>
      </c>
      <c r="N564" s="10">
        <v>34</v>
      </c>
      <c r="O564" s="9"/>
      <c r="P564" s="4">
        <v>40064.867592592593</v>
      </c>
      <c r="Q564" s="6" t="s">
        <v>41</v>
      </c>
      <c r="R564" s="7" t="s">
        <v>959</v>
      </c>
      <c r="S564" s="5" t="s">
        <v>960</v>
      </c>
      <c r="T564" s="9"/>
      <c r="U564" s="8" t="str">
        <f t="shared" si="179"/>
        <v>View</v>
      </c>
    </row>
    <row r="565" spans="1:21" ht="45">
      <c r="A565" s="4">
        <v>43434.943437499998</v>
      </c>
      <c r="B565" s="5" t="str">
        <f>HYPERLINK("https://twitter.com/ptmtg45","@ptmtg45")</f>
        <v>@ptmtg45</v>
      </c>
      <c r="C565" s="6" t="s">
        <v>156</v>
      </c>
      <c r="D565" s="7" t="s">
        <v>1874</v>
      </c>
      <c r="E565" s="8" t="str">
        <f>HYPERLINK("https://twitter.com/ptmtg45/status/1068756217487536129","1068756217487536129")</f>
        <v>1068756217487536129</v>
      </c>
      <c r="F565" s="9"/>
      <c r="G565" s="5" t="s">
        <v>1875</v>
      </c>
      <c r="H565" s="9"/>
      <c r="I565" s="10">
        <v>0</v>
      </c>
      <c r="J565" s="10">
        <v>0</v>
      </c>
      <c r="K565" s="5" t="str">
        <f>HYPERLINK("http://twitter.com/download/iphone","Twitter for iPhone")</f>
        <v>Twitter for iPhone</v>
      </c>
      <c r="L565" s="10">
        <v>48</v>
      </c>
      <c r="M565" s="10">
        <v>402</v>
      </c>
      <c r="N565" s="10">
        <v>0</v>
      </c>
      <c r="O565" s="9"/>
      <c r="P565" s="4">
        <v>42990.260509259257</v>
      </c>
      <c r="Q565" s="9"/>
      <c r="R565" s="7" t="s">
        <v>159</v>
      </c>
      <c r="S565" s="9"/>
      <c r="T565" s="9"/>
      <c r="U565" s="8" t="str">
        <f>HYPERLINK("https://pbs.twimg.com/profile_images/1069213184442003456/362Y883y.jpg","View")</f>
        <v>View</v>
      </c>
    </row>
    <row r="566" spans="1:21" ht="56.25">
      <c r="A566" s="4">
        <v>43434.934178240743</v>
      </c>
      <c r="B566" s="5" t="str">
        <f>HYPERLINK("https://twitter.com/MaiikyJ","@MaiikyJ")</f>
        <v>@MaiikyJ</v>
      </c>
      <c r="C566" s="6" t="s">
        <v>1876</v>
      </c>
      <c r="D566" s="7" t="s">
        <v>1877</v>
      </c>
      <c r="E566" s="8" t="str">
        <f>HYPERLINK("https://twitter.com/MaiikyJ/status/1068752862006534144","1068752862006534144")</f>
        <v>1068752862006534144</v>
      </c>
      <c r="F566" s="9"/>
      <c r="G566" s="5" t="s">
        <v>1878</v>
      </c>
      <c r="H566" s="9"/>
      <c r="I566" s="10">
        <v>2</v>
      </c>
      <c r="J566" s="10">
        <v>2</v>
      </c>
      <c r="K566" s="5" t="str">
        <f>HYPERLINK("http://twitter.com/download/android","Twitter for Android")</f>
        <v>Twitter for Android</v>
      </c>
      <c r="L566" s="10">
        <v>420</v>
      </c>
      <c r="M566" s="10">
        <v>303</v>
      </c>
      <c r="N566" s="10">
        <v>2</v>
      </c>
      <c r="O566" s="9"/>
      <c r="P566" s="4">
        <v>40758.056585648148</v>
      </c>
      <c r="Q566" s="6" t="s">
        <v>1879</v>
      </c>
      <c r="R566" s="7" t="s">
        <v>1880</v>
      </c>
      <c r="S566" s="9"/>
      <c r="T566" s="9"/>
      <c r="U566" s="8" t="str">
        <f>HYPERLINK("https://pbs.twimg.com/profile_images/1070745328939229185/e9zW4pgL.jpg","View")</f>
        <v>View</v>
      </c>
    </row>
    <row r="567" spans="1:21" ht="135">
      <c r="A567" s="4">
        <v>43434.926608796297</v>
      </c>
      <c r="B567" s="5" t="str">
        <f>HYPERLINK("https://twitter.com/songsong4u","@songsong4u")</f>
        <v>@songsong4u</v>
      </c>
      <c r="C567" s="6" t="s">
        <v>740</v>
      </c>
      <c r="D567" s="7" t="s">
        <v>1881</v>
      </c>
      <c r="E567" s="8" t="str">
        <f>HYPERLINK("https://twitter.com/songsong4u/status/1068750118956875776","1068750118956875776")</f>
        <v>1068750118956875776</v>
      </c>
      <c r="F567" s="9"/>
      <c r="G567" s="5" t="s">
        <v>1882</v>
      </c>
      <c r="H567" s="9"/>
      <c r="I567" s="10">
        <v>160</v>
      </c>
      <c r="J567" s="10">
        <v>204</v>
      </c>
      <c r="K567" s="5" t="str">
        <f>HYPERLINK("http://twitter.com/download/iphone","Twitter for iPhone")</f>
        <v>Twitter for iPhone</v>
      </c>
      <c r="L567" s="10">
        <v>2539</v>
      </c>
      <c r="M567" s="10">
        <v>50</v>
      </c>
      <c r="N567" s="10">
        <v>21</v>
      </c>
      <c r="O567" s="9"/>
      <c r="P567" s="4">
        <v>42320.995011574079</v>
      </c>
      <c r="Q567" s="9"/>
      <c r="R567" s="7" t="s">
        <v>743</v>
      </c>
      <c r="S567" s="9"/>
      <c r="T567" s="9"/>
      <c r="U567" s="8" t="str">
        <f>HYPERLINK("https://pbs.twimg.com/profile_images/1065065923743117312/Zsnc3B-D.jpg","View")</f>
        <v>View</v>
      </c>
    </row>
    <row r="568" spans="1:21" ht="112.5">
      <c r="A568" s="4">
        <v>43434.923587962963</v>
      </c>
      <c r="B568" s="5" t="str">
        <f>HYPERLINK("https://twitter.com/AohYin","@AohYin")</f>
        <v>@AohYin</v>
      </c>
      <c r="C568" s="6" t="s">
        <v>1883</v>
      </c>
      <c r="D568" s="7" t="s">
        <v>1884</v>
      </c>
      <c r="E568" s="8" t="str">
        <f>HYPERLINK("https://twitter.com/AohYin/status/1068749026164527104","1068749026164527104")</f>
        <v>1068749026164527104</v>
      </c>
      <c r="F568" s="9"/>
      <c r="G568" s="5" t="s">
        <v>1885</v>
      </c>
      <c r="H568" s="9"/>
      <c r="I568" s="10">
        <v>10</v>
      </c>
      <c r="J568" s="10">
        <v>20</v>
      </c>
      <c r="K568" s="5" t="str">
        <f t="shared" ref="K568:K569" si="180">HYPERLINK("http://twitter.com/download/android","Twitter for Android")</f>
        <v>Twitter for Android</v>
      </c>
      <c r="L568" s="10">
        <v>335</v>
      </c>
      <c r="M568" s="10">
        <v>51</v>
      </c>
      <c r="N568" s="10">
        <v>0</v>
      </c>
      <c r="O568" s="9"/>
      <c r="P568" s="4">
        <v>41780.010914351849</v>
      </c>
      <c r="Q568" s="9"/>
      <c r="R568" s="7" t="s">
        <v>1886</v>
      </c>
      <c r="S568" s="9"/>
      <c r="T568" s="9"/>
      <c r="U568" s="8" t="str">
        <f>HYPERLINK("https://pbs.twimg.com/profile_images/1069883023074545670/Yq_c0lSs.jpg","View")</f>
        <v>View</v>
      </c>
    </row>
    <row r="569" spans="1:21" ht="146.25">
      <c r="A569" s="4">
        <v>43434.91783564815</v>
      </c>
      <c r="B569" s="5" t="str">
        <f>HYPERLINK("https://twitter.com/kangsom_pantip","@kangsom_pantip")</f>
        <v>@kangsom_pantip</v>
      </c>
      <c r="C569" s="6" t="s">
        <v>736</v>
      </c>
      <c r="D569" s="7" t="s">
        <v>1887</v>
      </c>
      <c r="E569" s="8" t="str">
        <f>HYPERLINK("https://twitter.com/kangsom_pantip/status/1068746940542644224","1068746940542644224")</f>
        <v>1068746940542644224</v>
      </c>
      <c r="F569" s="9"/>
      <c r="G569" s="5" t="s">
        <v>1888</v>
      </c>
      <c r="H569" s="9"/>
      <c r="I569" s="10">
        <v>6</v>
      </c>
      <c r="J569" s="10">
        <v>8</v>
      </c>
      <c r="K569" s="5" t="str">
        <f t="shared" si="180"/>
        <v>Twitter for Android</v>
      </c>
      <c r="L569" s="10">
        <v>7344</v>
      </c>
      <c r="M569" s="10">
        <v>86</v>
      </c>
      <c r="N569" s="10">
        <v>31</v>
      </c>
      <c r="O569" s="9"/>
      <c r="P569" s="4">
        <v>41032.008634259255</v>
      </c>
      <c r="Q569" s="9"/>
      <c r="R569" s="7" t="s">
        <v>738</v>
      </c>
      <c r="S569" s="5" t="s">
        <v>739</v>
      </c>
      <c r="T569" s="9"/>
      <c r="U569" s="8" t="str">
        <f>HYPERLINK("https://pbs.twimg.com/profile_images/924814695273394176/QGJX2_ms.jpg","View")</f>
        <v>View</v>
      </c>
    </row>
    <row r="570" spans="1:21" ht="135">
      <c r="A570" s="4">
        <v>43434.908599537041</v>
      </c>
      <c r="B570" s="5" t="str">
        <f>HYPERLINK("https://twitter.com/beauty4ties","@beauty4ties")</f>
        <v>@beauty4ties</v>
      </c>
      <c r="C570" s="6" t="s">
        <v>1889</v>
      </c>
      <c r="D570" s="7" t="s">
        <v>1890</v>
      </c>
      <c r="E570" s="8" t="str">
        <f>HYPERLINK("https://twitter.com/beauty4ties/status/1068743592762634240","1068743592762634240")</f>
        <v>1068743592762634240</v>
      </c>
      <c r="F570" s="5" t="s">
        <v>1891</v>
      </c>
      <c r="G570" s="9"/>
      <c r="H570" s="9"/>
      <c r="I570" s="10">
        <v>0</v>
      </c>
      <c r="J570" s="10">
        <v>0</v>
      </c>
      <c r="K570" s="5" t="str">
        <f>HYPERLINK("http://instagram.com","Instagram")</f>
        <v>Instagram</v>
      </c>
      <c r="L570" s="10">
        <v>63</v>
      </c>
      <c r="M570" s="10">
        <v>38</v>
      </c>
      <c r="N570" s="10">
        <v>0</v>
      </c>
      <c r="O570" s="9"/>
      <c r="P570" s="4">
        <v>41790.381041666667</v>
      </c>
      <c r="Q570" s="9"/>
      <c r="R570" s="7" t="s">
        <v>1892</v>
      </c>
      <c r="S570" s="9"/>
      <c r="T570" s="9"/>
      <c r="U570" s="8" t="str">
        <f>HYPERLINK("https://pbs.twimg.com/profile_images/472781299644510208/s0S6hTU8.jpeg","View")</f>
        <v>View</v>
      </c>
    </row>
    <row r="571" spans="1:21" ht="191.25">
      <c r="A571" s="4">
        <v>43434.905497685184</v>
      </c>
      <c r="B571" s="5" t="str">
        <f>HYPERLINK("https://twitter.com/ONLY_FOR_M34N","@ONLY_FOR_M34N")</f>
        <v>@ONLY_FOR_M34N</v>
      </c>
      <c r="C571" s="6" t="s">
        <v>1842</v>
      </c>
      <c r="D571" s="7" t="s">
        <v>1893</v>
      </c>
      <c r="E571" s="8" t="str">
        <f>HYPERLINK("https://twitter.com/ONLY_FOR_M34N/status/1068742469594955777","1068742469594955777")</f>
        <v>1068742469594955777</v>
      </c>
      <c r="F571" s="9"/>
      <c r="G571" s="5" t="s">
        <v>1894</v>
      </c>
      <c r="H571" s="9"/>
      <c r="I571" s="10">
        <v>22</v>
      </c>
      <c r="J571" s="10">
        <v>36</v>
      </c>
      <c r="K571" s="5" t="str">
        <f t="shared" ref="K571:K573" si="181">HYPERLINK("http://twitter.com/download/iphone","Twitter for iPhone")</f>
        <v>Twitter for iPhone</v>
      </c>
      <c r="L571" s="10">
        <v>522</v>
      </c>
      <c r="M571" s="10">
        <v>0</v>
      </c>
      <c r="N571" s="10">
        <v>8</v>
      </c>
      <c r="O571" s="9"/>
      <c r="P571" s="4">
        <v>43362.212395833332</v>
      </c>
      <c r="Q571" s="9"/>
      <c r="R571" s="9"/>
      <c r="S571" s="9"/>
      <c r="T571" s="9"/>
      <c r="U571" s="8" t="str">
        <f>HYPERLINK("https://pbs.twimg.com/profile_images/1044159497894191105/-pqbsIfV.jpg","View")</f>
        <v>View</v>
      </c>
    </row>
    <row r="572" spans="1:21" ht="112.5">
      <c r="A572" s="4">
        <v>43434.896307870367</v>
      </c>
      <c r="B572" s="5" t="str">
        <f t="shared" ref="B572:B573" si="182">HYPERLINK("https://twitter.com/akame_kangin","@akame_kangin")</f>
        <v>@akame_kangin</v>
      </c>
      <c r="C572" s="6" t="s">
        <v>1895</v>
      </c>
      <c r="D572" s="7" t="s">
        <v>1896</v>
      </c>
      <c r="E572" s="8" t="str">
        <f>HYPERLINK("https://twitter.com/akame_kangin/status/1068739138860441601","1068739138860441601")</f>
        <v>1068739138860441601</v>
      </c>
      <c r="F572" s="9"/>
      <c r="G572" s="5" t="s">
        <v>1897</v>
      </c>
      <c r="H572" s="9"/>
      <c r="I572" s="10">
        <v>60</v>
      </c>
      <c r="J572" s="10">
        <v>146</v>
      </c>
      <c r="K572" s="5" t="str">
        <f t="shared" si="181"/>
        <v>Twitter for iPhone</v>
      </c>
      <c r="L572" s="10">
        <v>29</v>
      </c>
      <c r="M572" s="10">
        <v>173</v>
      </c>
      <c r="N572" s="10">
        <v>1</v>
      </c>
      <c r="O572" s="9"/>
      <c r="P572" s="4">
        <v>41491.046932870369</v>
      </c>
      <c r="Q572" s="9"/>
      <c r="R572" s="7" t="s">
        <v>1898</v>
      </c>
      <c r="S572" s="9"/>
      <c r="T572" s="9"/>
      <c r="U572" s="8" t="str">
        <f t="shared" ref="U572:U573" si="183">HYPERLINK("https://pbs.twimg.com/profile_images/1051866972550455296/ufUH0UjV.jpg","View")</f>
        <v>View</v>
      </c>
    </row>
    <row r="573" spans="1:21" ht="112.5">
      <c r="A573" s="4">
        <v>43434.894930555558</v>
      </c>
      <c r="B573" s="5" t="str">
        <f t="shared" si="182"/>
        <v>@akame_kangin</v>
      </c>
      <c r="C573" s="6" t="s">
        <v>1895</v>
      </c>
      <c r="D573" s="7" t="s">
        <v>1899</v>
      </c>
      <c r="E573" s="8" t="str">
        <f>HYPERLINK("https://twitter.com/akame_kangin/status/1068738639591395328","1068738639591395328")</f>
        <v>1068738639591395328</v>
      </c>
      <c r="F573" s="9"/>
      <c r="G573" s="5" t="s">
        <v>1900</v>
      </c>
      <c r="H573" s="9"/>
      <c r="I573" s="10">
        <v>319</v>
      </c>
      <c r="J573" s="10">
        <v>496</v>
      </c>
      <c r="K573" s="5" t="str">
        <f t="shared" si="181"/>
        <v>Twitter for iPhone</v>
      </c>
      <c r="L573" s="10">
        <v>29</v>
      </c>
      <c r="M573" s="10">
        <v>173</v>
      </c>
      <c r="N573" s="10">
        <v>1</v>
      </c>
      <c r="O573" s="9"/>
      <c r="P573" s="4">
        <v>41491.046932870369</v>
      </c>
      <c r="Q573" s="9"/>
      <c r="R573" s="7" t="s">
        <v>1898</v>
      </c>
      <c r="S573" s="9"/>
      <c r="T573" s="9"/>
      <c r="U573" s="8" t="str">
        <f t="shared" si="183"/>
        <v>View</v>
      </c>
    </row>
    <row r="574" spans="1:21" ht="101.25">
      <c r="A574" s="4">
        <v>43434.894780092596</v>
      </c>
      <c r="B574" s="5" t="str">
        <f>HYPERLINK("https://twitter.com/Mintty39","@Mintty39")</f>
        <v>@Mintty39</v>
      </c>
      <c r="C574" s="6" t="s">
        <v>1901</v>
      </c>
      <c r="D574" s="7" t="s">
        <v>1902</v>
      </c>
      <c r="E574" s="8" t="str">
        <f>HYPERLINK("https://twitter.com/Mintty39/status/1068738586462187520","1068738586462187520")</f>
        <v>1068738586462187520</v>
      </c>
      <c r="F574" s="9"/>
      <c r="G574" s="9"/>
      <c r="H574" s="9"/>
      <c r="I574" s="10">
        <v>0</v>
      </c>
      <c r="J574" s="10">
        <v>2</v>
      </c>
      <c r="K574" s="5" t="str">
        <f>HYPERLINK("http://twitter.com/download/android","Twitter for Android")</f>
        <v>Twitter for Android</v>
      </c>
      <c r="L574" s="10">
        <v>156</v>
      </c>
      <c r="M574" s="10">
        <v>228</v>
      </c>
      <c r="N574" s="10">
        <v>0</v>
      </c>
      <c r="O574" s="9"/>
      <c r="P574" s="4">
        <v>42805.15524305556</v>
      </c>
      <c r="Q574" s="9"/>
      <c r="R574" s="7" t="s">
        <v>1903</v>
      </c>
      <c r="S574" s="9"/>
      <c r="T574" s="9"/>
      <c r="U574" s="8" t="str">
        <f>HYPERLINK("https://pbs.twimg.com/profile_images/1068758050847129602/1Oc3k6TG.jpg","View")</f>
        <v>View</v>
      </c>
    </row>
    <row r="575" spans="1:21" ht="135">
      <c r="A575" s="4">
        <v>43434.892442129625</v>
      </c>
      <c r="B575" s="5" t="str">
        <f>HYPERLINK("https://twitter.com/ONLY_FOR_M34N","@ONLY_FOR_M34N")</f>
        <v>@ONLY_FOR_M34N</v>
      </c>
      <c r="C575" s="6" t="s">
        <v>1842</v>
      </c>
      <c r="D575" s="7" t="s">
        <v>1904</v>
      </c>
      <c r="E575" s="8" t="str">
        <f>HYPERLINK("https://twitter.com/ONLY_FOR_M34N/status/1068737735819583488","1068737735819583488")</f>
        <v>1068737735819583488</v>
      </c>
      <c r="F575" s="9"/>
      <c r="G575" s="5" t="s">
        <v>1905</v>
      </c>
      <c r="H575" s="9"/>
      <c r="I575" s="10">
        <v>27</v>
      </c>
      <c r="J575" s="10">
        <v>27</v>
      </c>
      <c r="K575" s="5" t="str">
        <f t="shared" ref="K575:K578" si="184">HYPERLINK("http://twitter.com/download/iphone","Twitter for iPhone")</f>
        <v>Twitter for iPhone</v>
      </c>
      <c r="L575" s="10">
        <v>522</v>
      </c>
      <c r="M575" s="10">
        <v>0</v>
      </c>
      <c r="N575" s="10">
        <v>8</v>
      </c>
      <c r="O575" s="9"/>
      <c r="P575" s="4">
        <v>43362.212395833332</v>
      </c>
      <c r="Q575" s="9"/>
      <c r="R575" s="9"/>
      <c r="S575" s="9"/>
      <c r="T575" s="9"/>
      <c r="U575" s="8" t="str">
        <f>HYPERLINK("https://pbs.twimg.com/profile_images/1044159497894191105/-pqbsIfV.jpg","View")</f>
        <v>View</v>
      </c>
    </row>
    <row r="576" spans="1:21" ht="123.75">
      <c r="A576" s="4">
        <v>43434.886076388888</v>
      </c>
      <c r="B576" s="5" t="str">
        <f>HYPERLINK("https://twitter.com/kkeekkee_","@kkeekkee_")</f>
        <v>@kkeekkee_</v>
      </c>
      <c r="C576" s="6" t="s">
        <v>1906</v>
      </c>
      <c r="D576" s="7" t="s">
        <v>1907</v>
      </c>
      <c r="E576" s="8" t="str">
        <f>HYPERLINK("https://twitter.com/kkeekkee_/status/1068735430621724672","1068735430621724672")</f>
        <v>1068735430621724672</v>
      </c>
      <c r="F576" s="9"/>
      <c r="G576" s="5" t="s">
        <v>1908</v>
      </c>
      <c r="H576" s="9"/>
      <c r="I576" s="10">
        <v>26</v>
      </c>
      <c r="J576" s="10">
        <v>3</v>
      </c>
      <c r="K576" s="5" t="str">
        <f t="shared" si="184"/>
        <v>Twitter for iPhone</v>
      </c>
      <c r="L576" s="10">
        <v>6</v>
      </c>
      <c r="M576" s="10">
        <v>42</v>
      </c>
      <c r="N576" s="10">
        <v>0</v>
      </c>
      <c r="O576" s="9"/>
      <c r="P576" s="4">
        <v>41734.466805555552</v>
      </c>
      <c r="Q576" s="9"/>
      <c r="R576" s="9"/>
      <c r="S576" s="9"/>
      <c r="T576" s="9"/>
      <c r="U576" s="8" t="str">
        <f>HYPERLINK("https://pbs.twimg.com/profile_images/1061289978070622208/3lenmzrF.jpg","View")</f>
        <v>View</v>
      </c>
    </row>
    <row r="577" spans="1:21" ht="191.25">
      <c r="A577" s="4">
        <v>43434.880358796298</v>
      </c>
      <c r="B577" s="5" t="str">
        <f>HYPERLINK("https://twitter.com/ONLY_FOR_M34N","@ONLY_FOR_M34N")</f>
        <v>@ONLY_FOR_M34N</v>
      </c>
      <c r="C577" s="6" t="s">
        <v>1842</v>
      </c>
      <c r="D577" s="7" t="s">
        <v>1909</v>
      </c>
      <c r="E577" s="8" t="str">
        <f>HYPERLINK("https://twitter.com/ONLY_FOR_M34N/status/1068733357767372800","1068733357767372800")</f>
        <v>1068733357767372800</v>
      </c>
      <c r="F577" s="9"/>
      <c r="G577" s="5" t="s">
        <v>1910</v>
      </c>
      <c r="H577" s="9"/>
      <c r="I577" s="10">
        <v>54</v>
      </c>
      <c r="J577" s="10">
        <v>53</v>
      </c>
      <c r="K577" s="5" t="str">
        <f t="shared" si="184"/>
        <v>Twitter for iPhone</v>
      </c>
      <c r="L577" s="10">
        <v>522</v>
      </c>
      <c r="M577" s="10">
        <v>0</v>
      </c>
      <c r="N577" s="10">
        <v>8</v>
      </c>
      <c r="O577" s="9"/>
      <c r="P577" s="4">
        <v>43362.212395833332</v>
      </c>
      <c r="Q577" s="9"/>
      <c r="R577" s="9"/>
      <c r="S577" s="9"/>
      <c r="T577" s="9"/>
      <c r="U577" s="8" t="str">
        <f>HYPERLINK("https://pbs.twimg.com/profile_images/1044159497894191105/-pqbsIfV.jpg","View")</f>
        <v>View</v>
      </c>
    </row>
    <row r="578" spans="1:21" ht="56.25">
      <c r="A578" s="4">
        <v>43434.87096064815</v>
      </c>
      <c r="B578" s="5" t="str">
        <f>HYPERLINK("https://twitter.com/AbodesavE","@AbodesavE")</f>
        <v>@AbodesavE</v>
      </c>
      <c r="C578" s="6" t="s">
        <v>1911</v>
      </c>
      <c r="D578" s="7" t="s">
        <v>1912</v>
      </c>
      <c r="E578" s="8" t="str">
        <f>HYPERLINK("https://twitter.com/AbodesavE/status/1068729952839712768","1068729952839712768")</f>
        <v>1068729952839712768</v>
      </c>
      <c r="F578" s="9"/>
      <c r="G578" s="9"/>
      <c r="H578" s="9"/>
      <c r="I578" s="10">
        <v>0</v>
      </c>
      <c r="J578" s="10">
        <v>0</v>
      </c>
      <c r="K578" s="5" t="str">
        <f t="shared" si="184"/>
        <v>Twitter for iPhone</v>
      </c>
      <c r="L578" s="10">
        <v>102</v>
      </c>
      <c r="M578" s="10">
        <v>357</v>
      </c>
      <c r="N578" s="10">
        <v>0</v>
      </c>
      <c r="O578" s="9"/>
      <c r="P578" s="4">
        <v>42602.33021990741</v>
      </c>
      <c r="Q578" s="6" t="s">
        <v>1913</v>
      </c>
      <c r="R578" s="7" t="s">
        <v>1914</v>
      </c>
      <c r="S578" s="9"/>
      <c r="T578" s="9"/>
      <c r="U578" s="8" t="str">
        <f>HYPERLINK("https://pbs.twimg.com/profile_images/1064020423036157952/cU3PPwy4.jpg","View")</f>
        <v>View</v>
      </c>
    </row>
    <row r="579" spans="1:21" ht="101.25">
      <c r="A579" s="4">
        <v>43434.864004629635</v>
      </c>
      <c r="B579" s="5" t="str">
        <f>HYPERLINK("https://twitter.com/h_kanthana","@h_kanthana")</f>
        <v>@h_kanthana</v>
      </c>
      <c r="C579" s="6" t="s">
        <v>1765</v>
      </c>
      <c r="D579" s="7" t="s">
        <v>1915</v>
      </c>
      <c r="E579" s="8" t="str">
        <f>HYPERLINK("https://twitter.com/h_kanthana/status/1068727432239210496","1068727432239210496")</f>
        <v>1068727432239210496</v>
      </c>
      <c r="F579" s="9"/>
      <c r="G579" s="5" t="s">
        <v>1916</v>
      </c>
      <c r="H579" s="9"/>
      <c r="I579" s="10">
        <v>6</v>
      </c>
      <c r="J579" s="10">
        <v>4</v>
      </c>
      <c r="K579" s="5" t="str">
        <f>HYPERLINK("http://twitter.com/download/android","Twitter for Android")</f>
        <v>Twitter for Android</v>
      </c>
      <c r="L579" s="10">
        <v>53</v>
      </c>
      <c r="M579" s="10">
        <v>166</v>
      </c>
      <c r="N579" s="10">
        <v>0</v>
      </c>
      <c r="O579" s="9"/>
      <c r="P579" s="4">
        <v>42904.96674768519</v>
      </c>
      <c r="Q579" s="9"/>
      <c r="R579" s="7" t="s">
        <v>1768</v>
      </c>
      <c r="S579" s="9"/>
      <c r="T579" s="9"/>
      <c r="U579" s="8" t="str">
        <f>HYPERLINK("https://pbs.twimg.com/profile_images/961975055532965888/piKk0Cv2.jpg","View")</f>
        <v>View</v>
      </c>
    </row>
    <row r="580" spans="1:21" ht="78.75">
      <c r="A580" s="4">
        <v>43434.859247685185</v>
      </c>
      <c r="B580" s="5" t="str">
        <f>HYPERLINK("https://twitter.com/MissJinadda","@MissJinadda")</f>
        <v>@MissJinadda</v>
      </c>
      <c r="C580" s="6" t="s">
        <v>1917</v>
      </c>
      <c r="D580" s="7" t="s">
        <v>1918</v>
      </c>
      <c r="E580" s="8" t="str">
        <f>HYPERLINK("https://twitter.com/MissJinadda/status/1068725710322311168","1068725710322311168")</f>
        <v>1068725710322311168</v>
      </c>
      <c r="F580" s="5" t="s">
        <v>1919</v>
      </c>
      <c r="G580" s="9"/>
      <c r="H580" s="5" t="str">
        <f>HYPERLINK("https://ctrlq.org/maps/address/#13.72703909,100.50997928","Map")</f>
        <v>Map</v>
      </c>
      <c r="I580" s="10">
        <v>0</v>
      </c>
      <c r="J580" s="10">
        <v>0</v>
      </c>
      <c r="K580" s="5" t="str">
        <f>HYPERLINK("http://instagram.com","Instagram")</f>
        <v>Instagram</v>
      </c>
      <c r="L580" s="10">
        <v>136</v>
      </c>
      <c r="M580" s="10">
        <v>235</v>
      </c>
      <c r="N580" s="10">
        <v>30</v>
      </c>
      <c r="O580" s="9"/>
      <c r="P580" s="4">
        <v>40027.159108796295</v>
      </c>
      <c r="Q580" s="9"/>
      <c r="R580" s="7" t="s">
        <v>1920</v>
      </c>
      <c r="S580" s="9"/>
      <c r="T580" s="9"/>
      <c r="U580" s="8" t="str">
        <f>HYPERLINK("https://pbs.twimg.com/profile_images/1372835307/wall.jpg","View")</f>
        <v>View</v>
      </c>
    </row>
    <row r="581" spans="1:21" ht="22.5">
      <c r="A581" s="4">
        <v>43434.851064814815</v>
      </c>
      <c r="B581" s="5" t="str">
        <f>HYPERLINK("https://twitter.com/nuvomai","@nuvomai")</f>
        <v>@nuvomai</v>
      </c>
      <c r="C581" s="6" t="s">
        <v>770</v>
      </c>
      <c r="D581" s="7" t="s">
        <v>1921</v>
      </c>
      <c r="E581" s="8" t="str">
        <f>HYPERLINK("https://twitter.com/nuvomai/status/1068722743384846337","1068722743384846337")</f>
        <v>1068722743384846337</v>
      </c>
      <c r="F581" s="9"/>
      <c r="G581" s="5" t="s">
        <v>1922</v>
      </c>
      <c r="H581" s="9"/>
      <c r="I581" s="10">
        <v>0</v>
      </c>
      <c r="J581" s="10">
        <v>0</v>
      </c>
      <c r="K581" s="5" t="str">
        <f>HYPERLINK("http://twitter.com/download/android","Twitter for Android")</f>
        <v>Twitter for Android</v>
      </c>
      <c r="L581" s="10">
        <v>27</v>
      </c>
      <c r="M581" s="10">
        <v>222</v>
      </c>
      <c r="N581" s="10">
        <v>0</v>
      </c>
      <c r="O581" s="9"/>
      <c r="P581" s="4">
        <v>40278.946712962963</v>
      </c>
      <c r="Q581" s="6" t="s">
        <v>773</v>
      </c>
      <c r="R581" s="7" t="s">
        <v>774</v>
      </c>
      <c r="S581" s="9"/>
      <c r="T581" s="9"/>
      <c r="U581" s="8" t="str">
        <f>HYPERLINK("https://pbs.twimg.com/profile_images/1046349001849602053/sADBVj-E.jpg","View")</f>
        <v>View</v>
      </c>
    </row>
    <row r="582" spans="1:21" ht="146.25">
      <c r="A582" s="4">
        <v>43434.850081018521</v>
      </c>
      <c r="B582" s="5" t="str">
        <f>HYPERLINK("https://twitter.com/TrueID_app","@TrueID_app")</f>
        <v>@TrueID_app</v>
      </c>
      <c r="C582" s="6" t="s">
        <v>1923</v>
      </c>
      <c r="D582" s="7" t="s">
        <v>1924</v>
      </c>
      <c r="E582" s="8" t="str">
        <f>HYPERLINK("https://twitter.com/TrueID_app/status/1068722385933676544","1068722385933676544")</f>
        <v>1068722385933676544</v>
      </c>
      <c r="F582" s="5" t="s">
        <v>1925</v>
      </c>
      <c r="G582" s="9"/>
      <c r="H582" s="9"/>
      <c r="I582" s="10">
        <v>2</v>
      </c>
      <c r="J582" s="10">
        <v>2</v>
      </c>
      <c r="K582" s="5" t="str">
        <f t="shared" ref="K582:K584" si="185">HYPERLINK("http://twitter.com/download/iphone","Twitter for iPhone")</f>
        <v>Twitter for iPhone</v>
      </c>
      <c r="L582" s="10">
        <v>4327</v>
      </c>
      <c r="M582" s="10">
        <v>79</v>
      </c>
      <c r="N582" s="10">
        <v>12</v>
      </c>
      <c r="O582" s="9"/>
      <c r="P582" s="4">
        <v>42951.004756944443</v>
      </c>
      <c r="Q582" s="6" t="s">
        <v>59</v>
      </c>
      <c r="R582" s="7" t="s">
        <v>1926</v>
      </c>
      <c r="S582" s="5" t="s">
        <v>1927</v>
      </c>
      <c r="T582" s="9"/>
      <c r="U582" s="8" t="str">
        <f>HYPERLINK("https://pbs.twimg.com/profile_images/926715149276217345/Lg2-VwaC.jpg","View")</f>
        <v>View</v>
      </c>
    </row>
    <row r="583" spans="1:21" ht="157.5">
      <c r="A583" s="4">
        <v>43434.84983796296</v>
      </c>
      <c r="B583" s="5" t="str">
        <f>HYPERLINK("https://twitter.com/ONLY_FOR_M34N","@ONLY_FOR_M34N")</f>
        <v>@ONLY_FOR_M34N</v>
      </c>
      <c r="C583" s="6" t="s">
        <v>1842</v>
      </c>
      <c r="D583" s="7" t="s">
        <v>1928</v>
      </c>
      <c r="E583" s="8" t="str">
        <f>HYPERLINK("https://twitter.com/ONLY_FOR_M34N/status/1068722298998247424","1068722298998247424")</f>
        <v>1068722298998247424</v>
      </c>
      <c r="F583" s="9"/>
      <c r="G583" s="5" t="s">
        <v>1929</v>
      </c>
      <c r="H583" s="9"/>
      <c r="I583" s="10">
        <v>205</v>
      </c>
      <c r="J583" s="10">
        <v>463</v>
      </c>
      <c r="K583" s="5" t="str">
        <f t="shared" si="185"/>
        <v>Twitter for iPhone</v>
      </c>
      <c r="L583" s="10">
        <v>522</v>
      </c>
      <c r="M583" s="10">
        <v>0</v>
      </c>
      <c r="N583" s="10">
        <v>8</v>
      </c>
      <c r="O583" s="9"/>
      <c r="P583" s="4">
        <v>43362.212395833332</v>
      </c>
      <c r="Q583" s="9"/>
      <c r="R583" s="9"/>
      <c r="S583" s="9"/>
      <c r="T583" s="9"/>
      <c r="U583" s="8" t="str">
        <f>HYPERLINK("https://pbs.twimg.com/profile_images/1044159497894191105/-pqbsIfV.jpg","View")</f>
        <v>View</v>
      </c>
    </row>
    <row r="584" spans="1:21" ht="146.25">
      <c r="A584" s="4">
        <v>43434.84207175926</v>
      </c>
      <c r="B584" s="5" t="str">
        <f>HYPERLINK("https://twitter.com/kenwaays","@kenwaays")</f>
        <v>@kenwaays</v>
      </c>
      <c r="C584" s="6" t="s">
        <v>1227</v>
      </c>
      <c r="D584" s="7" t="s">
        <v>1930</v>
      </c>
      <c r="E584" s="8" t="str">
        <f>HYPERLINK("https://twitter.com/kenwaays/status/1068719482464399360","1068719482464399360")</f>
        <v>1068719482464399360</v>
      </c>
      <c r="F584" s="9"/>
      <c r="G584" s="5" t="s">
        <v>1931</v>
      </c>
      <c r="H584" s="9"/>
      <c r="I584" s="10">
        <v>29</v>
      </c>
      <c r="J584" s="10">
        <v>12</v>
      </c>
      <c r="K584" s="5" t="str">
        <f t="shared" si="185"/>
        <v>Twitter for iPhone</v>
      </c>
      <c r="L584" s="10">
        <v>601</v>
      </c>
      <c r="M584" s="10">
        <v>2438</v>
      </c>
      <c r="N584" s="10">
        <v>29</v>
      </c>
      <c r="O584" s="9"/>
      <c r="P584" s="4">
        <v>41475.17796296296</v>
      </c>
      <c r="Q584" s="9"/>
      <c r="R584" s="7" t="s">
        <v>1230</v>
      </c>
      <c r="S584" s="9"/>
      <c r="T584" s="9"/>
      <c r="U584" s="8" t="str">
        <f>HYPERLINK("https://pbs.twimg.com/profile_images/836509973622317056/aTAlymSG.jpg","View")</f>
        <v>View</v>
      </c>
    </row>
    <row r="585" spans="1:21" ht="202.5">
      <c r="A585" s="4">
        <v>43434.835972222223</v>
      </c>
      <c r="B585" s="5" t="str">
        <f>HYPERLINK("https://twitter.com/FlowerZoo","@FlowerZoo")</f>
        <v>@FlowerZoo</v>
      </c>
      <c r="C585" s="6" t="s">
        <v>264</v>
      </c>
      <c r="D585" s="7" t="s">
        <v>1932</v>
      </c>
      <c r="E585" s="8" t="str">
        <f>HYPERLINK("https://twitter.com/FlowerZoo/status/1068717274138206209","1068717274138206209")</f>
        <v>1068717274138206209</v>
      </c>
      <c r="F585" s="9"/>
      <c r="G585" s="5" t="s">
        <v>1933</v>
      </c>
      <c r="H585" s="9"/>
      <c r="I585" s="10">
        <v>0</v>
      </c>
      <c r="J585" s="10">
        <v>1</v>
      </c>
      <c r="K585" s="5" t="str">
        <f>HYPERLINK("http://twitter.com/download/android","Twitter for Android")</f>
        <v>Twitter for Android</v>
      </c>
      <c r="L585" s="10">
        <v>62</v>
      </c>
      <c r="M585" s="10">
        <v>41</v>
      </c>
      <c r="N585" s="10">
        <v>0</v>
      </c>
      <c r="O585" s="9"/>
      <c r="P585" s="4">
        <v>40422.464803240742</v>
      </c>
      <c r="Q585" s="6" t="s">
        <v>267</v>
      </c>
      <c r="R585" s="7" t="s">
        <v>268</v>
      </c>
      <c r="S585" s="5" t="s">
        <v>269</v>
      </c>
      <c r="T585" s="9"/>
      <c r="U585" s="8" t="str">
        <f>HYPERLINK("https://pbs.twimg.com/profile_images/1036527543313031168/v3-xcvd8.jpg","View")</f>
        <v>View</v>
      </c>
    </row>
    <row r="586" spans="1:21" ht="56.25">
      <c r="A586" s="4">
        <v>43434.8355787037</v>
      </c>
      <c r="B586" s="5" t="str">
        <f>HYPERLINK("https://twitter.com/notto_hula","@notto_hula")</f>
        <v>@notto_hula</v>
      </c>
      <c r="C586" s="6" t="s">
        <v>1934</v>
      </c>
      <c r="D586" s="7" t="s">
        <v>1935</v>
      </c>
      <c r="E586" s="8" t="str">
        <f>HYPERLINK("https://twitter.com/notto_hula/status/1068717129854214145","1068717129854214145")</f>
        <v>1068717129854214145</v>
      </c>
      <c r="F586" s="9"/>
      <c r="G586" s="5" t="s">
        <v>1936</v>
      </c>
      <c r="H586" s="9"/>
      <c r="I586" s="10">
        <v>0</v>
      </c>
      <c r="J586" s="10">
        <v>0</v>
      </c>
      <c r="K586" s="5" t="str">
        <f>HYPERLINK("http://twitter.com/download/iphone","Twitter for iPhone")</f>
        <v>Twitter for iPhone</v>
      </c>
      <c r="L586" s="10">
        <v>59</v>
      </c>
      <c r="M586" s="10">
        <v>94</v>
      </c>
      <c r="N586" s="10">
        <v>0</v>
      </c>
      <c r="O586" s="9"/>
      <c r="P586" s="4">
        <v>40758.947604166664</v>
      </c>
      <c r="Q586" s="9"/>
      <c r="R586" s="9"/>
      <c r="S586" s="9"/>
      <c r="T586" s="9"/>
      <c r="U586" s="8" t="str">
        <f>HYPERLINK("https://pbs.twimg.com/profile_images/658331884682801153/2Rvaw_eI.jpg","View")</f>
        <v>View</v>
      </c>
    </row>
    <row r="587" spans="1:21" ht="45">
      <c r="A587" s="4">
        <v>43434.835405092592</v>
      </c>
      <c r="B587" s="5" t="str">
        <f>HYPERLINK("https://twitter.com/nov152","@nov152")</f>
        <v>@nov152</v>
      </c>
      <c r="C587" s="6" t="s">
        <v>1937</v>
      </c>
      <c r="D587" s="7" t="s">
        <v>1938</v>
      </c>
      <c r="E587" s="8" t="str">
        <f>HYPERLINK("https://twitter.com/nov152/status/1068717066176380933","1068717066176380933")</f>
        <v>1068717066176380933</v>
      </c>
      <c r="F587" s="5" t="s">
        <v>1939</v>
      </c>
      <c r="G587" s="5" t="s">
        <v>1940</v>
      </c>
      <c r="H587" s="9"/>
      <c r="I587" s="10">
        <v>0</v>
      </c>
      <c r="J587" s="10">
        <v>0</v>
      </c>
      <c r="K587" s="5" t="str">
        <f>HYPERLINK("https://ifttt.com","IFTTT")</f>
        <v>IFTTT</v>
      </c>
      <c r="L587" s="10">
        <v>1061</v>
      </c>
      <c r="M587" s="10">
        <v>822</v>
      </c>
      <c r="N587" s="10">
        <v>44</v>
      </c>
      <c r="O587" s="9"/>
      <c r="P587" s="4">
        <v>39905.346203703702</v>
      </c>
      <c r="Q587" s="6" t="s">
        <v>1941</v>
      </c>
      <c r="R587" s="7" t="s">
        <v>1942</v>
      </c>
      <c r="S587" s="9"/>
      <c r="T587" s="9"/>
      <c r="U587" s="8" t="str">
        <f>HYPERLINK("https://pbs.twimg.com/profile_images/1066111928550928384/Buc8oGfe.jpg","View")</f>
        <v>View</v>
      </c>
    </row>
    <row r="588" spans="1:21" ht="112.5">
      <c r="A588" s="4">
        <v>43434.817303240736</v>
      </c>
      <c r="B588" s="5" t="str">
        <f>HYPERLINK("https://twitter.com/h_kanthana","@h_kanthana")</f>
        <v>@h_kanthana</v>
      </c>
      <c r="C588" s="6" t="s">
        <v>1765</v>
      </c>
      <c r="D588" s="7" t="s">
        <v>1943</v>
      </c>
      <c r="E588" s="8" t="str">
        <f>HYPERLINK("https://twitter.com/h_kanthana/status/1068710506637086720","1068710506637086720")</f>
        <v>1068710506637086720</v>
      </c>
      <c r="F588" s="9"/>
      <c r="G588" s="5" t="s">
        <v>1944</v>
      </c>
      <c r="H588" s="9"/>
      <c r="I588" s="10">
        <v>3</v>
      </c>
      <c r="J588" s="10">
        <v>3</v>
      </c>
      <c r="K588" s="5" t="str">
        <f t="shared" ref="K588:K589" si="186">HYPERLINK("http://twitter.com/download/android","Twitter for Android")</f>
        <v>Twitter for Android</v>
      </c>
      <c r="L588" s="10">
        <v>53</v>
      </c>
      <c r="M588" s="10">
        <v>166</v>
      </c>
      <c r="N588" s="10">
        <v>0</v>
      </c>
      <c r="O588" s="9"/>
      <c r="P588" s="4">
        <v>42904.96674768519</v>
      </c>
      <c r="Q588" s="9"/>
      <c r="R588" s="7" t="s">
        <v>1768</v>
      </c>
      <c r="S588" s="9"/>
      <c r="T588" s="9"/>
      <c r="U588" s="8" t="str">
        <f>HYPERLINK("https://pbs.twimg.com/profile_images/961975055532965888/piKk0Cv2.jpg","View")</f>
        <v>View</v>
      </c>
    </row>
    <row r="589" spans="1:21" ht="180">
      <c r="A589" s="4">
        <v>43434.798715277779</v>
      </c>
      <c r="B589" s="5" t="str">
        <f>HYPERLINK("https://twitter.com/MBLAQCM","@MBLAQCM")</f>
        <v>@MBLAQCM</v>
      </c>
      <c r="C589" s="6" t="s">
        <v>1481</v>
      </c>
      <c r="D589" s="7" t="s">
        <v>1945</v>
      </c>
      <c r="E589" s="8" t="str">
        <f>HYPERLINK("https://twitter.com/MBLAQCM/status/1068703770836529154","1068703770836529154")</f>
        <v>1068703770836529154</v>
      </c>
      <c r="F589" s="9"/>
      <c r="G589" s="5" t="s">
        <v>1946</v>
      </c>
      <c r="H589" s="9"/>
      <c r="I589" s="10">
        <v>0</v>
      </c>
      <c r="J589" s="10">
        <v>0</v>
      </c>
      <c r="K589" s="5" t="str">
        <f t="shared" si="186"/>
        <v>Twitter for Android</v>
      </c>
      <c r="L589" s="10">
        <v>17</v>
      </c>
      <c r="M589" s="10">
        <v>108</v>
      </c>
      <c r="N589" s="10">
        <v>1</v>
      </c>
      <c r="O589" s="9"/>
      <c r="P589" s="4">
        <v>40103.688414351855</v>
      </c>
      <c r="Q589" s="6" t="s">
        <v>59</v>
      </c>
      <c r="R589" s="7" t="s">
        <v>1484</v>
      </c>
      <c r="S589" s="5" t="s">
        <v>1485</v>
      </c>
      <c r="T589" s="9"/>
      <c r="U589" s="8" t="str">
        <f>HYPERLINK("https://pbs.twimg.com/profile_images/1067405942579355649/VD4LX_ob.jpg","View")</f>
        <v>View</v>
      </c>
    </row>
    <row r="590" spans="1:21" ht="135">
      <c r="A590" s="4">
        <v>43434.782673611116</v>
      </c>
      <c r="B590" s="5" t="str">
        <f>HYPERLINK("https://twitter.com/thammasak3","@thammasak3")</f>
        <v>@thammasak3</v>
      </c>
      <c r="C590" s="6" t="s">
        <v>1252</v>
      </c>
      <c r="D590" s="7" t="s">
        <v>1947</v>
      </c>
      <c r="E590" s="8" t="str">
        <f>HYPERLINK("https://twitter.com/thammasak3/status/1068697956939894787","1068697956939894787")</f>
        <v>1068697956939894787</v>
      </c>
      <c r="F590" s="5" t="s">
        <v>1948</v>
      </c>
      <c r="G590" s="9"/>
      <c r="H590" s="5" t="str">
        <f>HYPERLINK("https://ctrlq.org/maps/address/#13.74463503,100.52988857","Map")</f>
        <v>Map</v>
      </c>
      <c r="I590" s="10">
        <v>0</v>
      </c>
      <c r="J590" s="10">
        <v>0</v>
      </c>
      <c r="K590" s="5" t="str">
        <f t="shared" ref="K590:K592" si="187">HYPERLINK("http://instagram.com","Instagram")</f>
        <v>Instagram</v>
      </c>
      <c r="L590" s="10">
        <v>104</v>
      </c>
      <c r="M590" s="10">
        <v>197</v>
      </c>
      <c r="N590" s="10">
        <v>0</v>
      </c>
      <c r="O590" s="9"/>
      <c r="P590" s="4">
        <v>40485.209432870368</v>
      </c>
      <c r="Q590" s="6" t="s">
        <v>1255</v>
      </c>
      <c r="R590" s="9"/>
      <c r="S590" s="5" t="s">
        <v>1256</v>
      </c>
      <c r="T590" s="9"/>
      <c r="U590" s="8" t="str">
        <f>HYPERLINK("https://pbs.twimg.com/profile_images/968774718978273280/pB33DzBN.jpg","View")</f>
        <v>View</v>
      </c>
    </row>
    <row r="591" spans="1:21" ht="146.25">
      <c r="A591" s="4">
        <v>43434.776909722219</v>
      </c>
      <c r="B591" s="5" t="str">
        <f t="shared" ref="B591:B592" si="188">HYPERLINK("https://twitter.com/EveBfc","@EveBfc")</f>
        <v>@EveBfc</v>
      </c>
      <c r="C591" s="6" t="s">
        <v>1638</v>
      </c>
      <c r="D591" s="7" t="s">
        <v>1949</v>
      </c>
      <c r="E591" s="8" t="str">
        <f>HYPERLINK("https://twitter.com/EveBfc/status/1068695870562951168","1068695870562951168")</f>
        <v>1068695870562951168</v>
      </c>
      <c r="F591" s="5" t="s">
        <v>1950</v>
      </c>
      <c r="G591" s="9"/>
      <c r="H591" s="9"/>
      <c r="I591" s="10">
        <v>1</v>
      </c>
      <c r="J591" s="10">
        <v>0</v>
      </c>
      <c r="K591" s="5" t="str">
        <f t="shared" si="187"/>
        <v>Instagram</v>
      </c>
      <c r="L591" s="10">
        <v>789</v>
      </c>
      <c r="M591" s="10">
        <v>981</v>
      </c>
      <c r="N591" s="10">
        <v>18</v>
      </c>
      <c r="O591" s="9"/>
      <c r="P591" s="4">
        <v>40045.084965277776</v>
      </c>
      <c r="Q591" s="9"/>
      <c r="R591" s="7" t="s">
        <v>1641</v>
      </c>
      <c r="S591" s="5" t="s">
        <v>1642</v>
      </c>
      <c r="T591" s="9"/>
      <c r="U591" s="8" t="str">
        <f t="shared" ref="U591:U592" si="189">HYPERLINK("https://pbs.twimg.com/profile_images/1013375341581107200/VppzVlXj.jpg","View")</f>
        <v>View</v>
      </c>
    </row>
    <row r="592" spans="1:21" ht="135">
      <c r="A592" s="4">
        <v>43434.776805555557</v>
      </c>
      <c r="B592" s="5" t="str">
        <f t="shared" si="188"/>
        <v>@EveBfc</v>
      </c>
      <c r="C592" s="6" t="s">
        <v>1638</v>
      </c>
      <c r="D592" s="7" t="s">
        <v>1951</v>
      </c>
      <c r="E592" s="8" t="str">
        <f>HYPERLINK("https://twitter.com/EveBfc/status/1068695834420805632","1068695834420805632")</f>
        <v>1068695834420805632</v>
      </c>
      <c r="F592" s="5" t="s">
        <v>1952</v>
      </c>
      <c r="G592" s="9"/>
      <c r="H592" s="9"/>
      <c r="I592" s="10">
        <v>1</v>
      </c>
      <c r="J592" s="10">
        <v>0</v>
      </c>
      <c r="K592" s="5" t="str">
        <f t="shared" si="187"/>
        <v>Instagram</v>
      </c>
      <c r="L592" s="10">
        <v>789</v>
      </c>
      <c r="M592" s="10">
        <v>981</v>
      </c>
      <c r="N592" s="10">
        <v>18</v>
      </c>
      <c r="O592" s="9"/>
      <c r="P592" s="4">
        <v>40045.084965277776</v>
      </c>
      <c r="Q592" s="9"/>
      <c r="R592" s="7" t="s">
        <v>1641</v>
      </c>
      <c r="S592" s="5" t="s">
        <v>1642</v>
      </c>
      <c r="T592" s="9"/>
      <c r="U592" s="8" t="str">
        <f t="shared" si="189"/>
        <v>View</v>
      </c>
    </row>
    <row r="593" spans="1:21" ht="101.25">
      <c r="A593" s="4">
        <v>43434.775613425925</v>
      </c>
      <c r="B593" s="5" t="str">
        <f>HYPERLINK("https://twitter.com/newsplusTH","@newsplusTH")</f>
        <v>@newsplusTH</v>
      </c>
      <c r="C593" s="6" t="s">
        <v>1953</v>
      </c>
      <c r="D593" s="7" t="s">
        <v>1954</v>
      </c>
      <c r="E593" s="8" t="str">
        <f>HYPERLINK("https://twitter.com/newsplusTH/status/1068695400788324352","1068695400788324352")</f>
        <v>1068695400788324352</v>
      </c>
      <c r="F593" s="5" t="s">
        <v>1955</v>
      </c>
      <c r="G593" s="9"/>
      <c r="H593" s="9"/>
      <c r="I593" s="10">
        <v>0</v>
      </c>
      <c r="J593" s="10">
        <v>1</v>
      </c>
      <c r="K593" s="5" t="str">
        <f>HYPERLINK("http://twitter.com","Twitter Web Client")</f>
        <v>Twitter Web Client</v>
      </c>
      <c r="L593" s="10">
        <v>13409</v>
      </c>
      <c r="M593" s="10">
        <v>570</v>
      </c>
      <c r="N593" s="10">
        <v>103</v>
      </c>
      <c r="O593" s="9"/>
      <c r="P593" s="4">
        <v>40174.87059027778</v>
      </c>
      <c r="Q593" s="9"/>
      <c r="R593" s="9"/>
      <c r="S593" s="5" t="s">
        <v>1956</v>
      </c>
      <c r="T593" s="9"/>
      <c r="U593" s="8" t="str">
        <f>HYPERLINK("https://pbs.twimg.com/profile_images/924683230128644098/UT0IH8F1.jpg","View")</f>
        <v>View</v>
      </c>
    </row>
    <row r="594" spans="1:21" ht="101.25">
      <c r="A594" s="4">
        <v>43434.774814814809</v>
      </c>
      <c r="B594" s="5" t="str">
        <f>HYPERLINK("https://twitter.com/naerngninbth","@naerngninbth")</f>
        <v>@naerngninbth</v>
      </c>
      <c r="C594" s="6" t="s">
        <v>1957</v>
      </c>
      <c r="D594" s="7" t="s">
        <v>1958</v>
      </c>
      <c r="E594" s="8" t="str">
        <f>HYPERLINK("https://twitter.com/naerngninbth/status/1068695110030811137","1068695110030811137")</f>
        <v>1068695110030811137</v>
      </c>
      <c r="F594" s="9"/>
      <c r="G594" s="5" t="s">
        <v>1959</v>
      </c>
      <c r="H594" s="9"/>
      <c r="I594" s="10">
        <v>4</v>
      </c>
      <c r="J594" s="10">
        <v>5</v>
      </c>
      <c r="K594" s="5" t="str">
        <f>HYPERLINK("http://twitter.com/download/android","Twitter for Android")</f>
        <v>Twitter for Android</v>
      </c>
      <c r="L594" s="10">
        <v>798</v>
      </c>
      <c r="M594" s="10">
        <v>41</v>
      </c>
      <c r="N594" s="10">
        <v>0</v>
      </c>
      <c r="O594" s="9"/>
      <c r="P594" s="4">
        <v>42672.262731481482</v>
      </c>
      <c r="Q594" s="9"/>
      <c r="R594" s="7" t="s">
        <v>1960</v>
      </c>
      <c r="S594" s="5" t="s">
        <v>1961</v>
      </c>
      <c r="T594" s="9"/>
      <c r="U594" s="8" t="str">
        <f>HYPERLINK("https://pbs.twimg.com/profile_images/1068694567325597696/lJNYB-B-.jpg","View")</f>
        <v>View</v>
      </c>
    </row>
    <row r="595" spans="1:21" ht="146.25">
      <c r="A595" s="4">
        <v>43434.772164351853</v>
      </c>
      <c r="B595" s="5" t="str">
        <f>HYPERLINK("https://twitter.com/EveBfc","@EveBfc")</f>
        <v>@EveBfc</v>
      </c>
      <c r="C595" s="6" t="s">
        <v>1638</v>
      </c>
      <c r="D595" s="7" t="s">
        <v>1949</v>
      </c>
      <c r="E595" s="8" t="str">
        <f>HYPERLINK("https://twitter.com/EveBfc/status/1068694148784500737","1068694148784500737")</f>
        <v>1068694148784500737</v>
      </c>
      <c r="F595" s="5" t="s">
        <v>1962</v>
      </c>
      <c r="G595" s="9"/>
      <c r="H595" s="9"/>
      <c r="I595" s="10">
        <v>0</v>
      </c>
      <c r="J595" s="10">
        <v>0</v>
      </c>
      <c r="K595" s="5" t="str">
        <f t="shared" ref="K595:K597" si="190">HYPERLINK("http://instagram.com","Instagram")</f>
        <v>Instagram</v>
      </c>
      <c r="L595" s="10">
        <v>789</v>
      </c>
      <c r="M595" s="10">
        <v>981</v>
      </c>
      <c r="N595" s="10">
        <v>18</v>
      </c>
      <c r="O595" s="9"/>
      <c r="P595" s="4">
        <v>40045.084965277776</v>
      </c>
      <c r="Q595" s="9"/>
      <c r="R595" s="7" t="s">
        <v>1641</v>
      </c>
      <c r="S595" s="5" t="s">
        <v>1642</v>
      </c>
      <c r="T595" s="9"/>
      <c r="U595" s="8" t="str">
        <f>HYPERLINK("https://pbs.twimg.com/profile_images/1013375341581107200/VppzVlXj.jpg","View")</f>
        <v>View</v>
      </c>
    </row>
    <row r="596" spans="1:21" ht="45">
      <c r="A596" s="4">
        <v>43434.769571759258</v>
      </c>
      <c r="B596" s="5" t="str">
        <f>HYPERLINK("https://twitter.com/puinajanong","@puinajanong")</f>
        <v>@puinajanong</v>
      </c>
      <c r="C596" s="6" t="s">
        <v>1963</v>
      </c>
      <c r="D596" s="7" t="s">
        <v>1964</v>
      </c>
      <c r="E596" s="8" t="str">
        <f>HYPERLINK("https://twitter.com/puinajanong/status/1068693211298840576","1068693211298840576")</f>
        <v>1068693211298840576</v>
      </c>
      <c r="F596" s="5" t="s">
        <v>1965</v>
      </c>
      <c r="G596" s="9"/>
      <c r="H596" s="5" t="str">
        <f>HYPERLINK("https://ctrlq.org/maps/address/#13.72703909,100.50997928","Map")</f>
        <v>Map</v>
      </c>
      <c r="I596" s="10">
        <v>0</v>
      </c>
      <c r="J596" s="10">
        <v>0</v>
      </c>
      <c r="K596" s="5" t="str">
        <f t="shared" si="190"/>
        <v>Instagram</v>
      </c>
      <c r="L596" s="10">
        <v>51</v>
      </c>
      <c r="M596" s="10">
        <v>19</v>
      </c>
      <c r="N596" s="10">
        <v>0</v>
      </c>
      <c r="O596" s="9"/>
      <c r="P596" s="4">
        <v>40509.135416666664</v>
      </c>
      <c r="Q596" s="9"/>
      <c r="R596" s="9"/>
      <c r="S596" s="9"/>
      <c r="T596" s="9"/>
      <c r="U596" s="8" t="str">
        <f>HYPERLINK("https://pbs.twimg.com/profile_images/860062100772671488/-O1jxamz.jpg","View")</f>
        <v>View</v>
      </c>
    </row>
    <row r="597" spans="1:21" ht="135">
      <c r="A597" s="4">
        <v>43434.769212962958</v>
      </c>
      <c r="B597" s="5" t="str">
        <f>HYPERLINK("https://twitter.com/EveBfc","@EveBfc")</f>
        <v>@EveBfc</v>
      </c>
      <c r="C597" s="6" t="s">
        <v>1638</v>
      </c>
      <c r="D597" s="7" t="s">
        <v>1951</v>
      </c>
      <c r="E597" s="8" t="str">
        <f>HYPERLINK("https://twitter.com/EveBfc/status/1068693078842793984","1068693078842793984")</f>
        <v>1068693078842793984</v>
      </c>
      <c r="F597" s="5" t="s">
        <v>1966</v>
      </c>
      <c r="G597" s="9"/>
      <c r="H597" s="9"/>
      <c r="I597" s="10">
        <v>1</v>
      </c>
      <c r="J597" s="10">
        <v>0</v>
      </c>
      <c r="K597" s="5" t="str">
        <f t="shared" si="190"/>
        <v>Instagram</v>
      </c>
      <c r="L597" s="10">
        <v>789</v>
      </c>
      <c r="M597" s="10">
        <v>981</v>
      </c>
      <c r="N597" s="10">
        <v>18</v>
      </c>
      <c r="O597" s="9"/>
      <c r="P597" s="4">
        <v>40045.084965277776</v>
      </c>
      <c r="Q597" s="9"/>
      <c r="R597" s="7" t="s">
        <v>1641</v>
      </c>
      <c r="S597" s="5" t="s">
        <v>1642</v>
      </c>
      <c r="T597" s="9"/>
      <c r="U597" s="8" t="str">
        <f>HYPERLINK("https://pbs.twimg.com/profile_images/1013375341581107200/VppzVlXj.jpg","View")</f>
        <v>View</v>
      </c>
    </row>
    <row r="598" spans="1:21" ht="191.25">
      <c r="A598" s="4">
        <v>43434.767997685187</v>
      </c>
      <c r="B598" s="5" t="str">
        <f>HYPERLINK("https://twitter.com/MBLAQCM","@MBLAQCM")</f>
        <v>@MBLAQCM</v>
      </c>
      <c r="C598" s="6" t="s">
        <v>1481</v>
      </c>
      <c r="D598" s="7" t="s">
        <v>1967</v>
      </c>
      <c r="E598" s="8" t="str">
        <f>HYPERLINK("https://twitter.com/MBLAQCM/status/1068692639984173056","1068692639984173056")</f>
        <v>1068692639984173056</v>
      </c>
      <c r="F598" s="9"/>
      <c r="G598" s="5" t="s">
        <v>1968</v>
      </c>
      <c r="H598" s="9"/>
      <c r="I598" s="10">
        <v>1</v>
      </c>
      <c r="J598" s="10">
        <v>0</v>
      </c>
      <c r="K598" s="5" t="str">
        <f>HYPERLINK("http://twitter.com/download/android","Twitter for Android")</f>
        <v>Twitter for Android</v>
      </c>
      <c r="L598" s="10">
        <v>17</v>
      </c>
      <c r="M598" s="10">
        <v>108</v>
      </c>
      <c r="N598" s="10">
        <v>1</v>
      </c>
      <c r="O598" s="9"/>
      <c r="P598" s="4">
        <v>40103.688414351855</v>
      </c>
      <c r="Q598" s="6" t="s">
        <v>59</v>
      </c>
      <c r="R598" s="7" t="s">
        <v>1484</v>
      </c>
      <c r="S598" s="5" t="s">
        <v>1485</v>
      </c>
      <c r="T598" s="9"/>
      <c r="U598" s="8" t="str">
        <f>HYPERLINK("https://pbs.twimg.com/profile_images/1067405942579355649/VD4LX_ob.jpg","View")</f>
        <v>View</v>
      </c>
    </row>
    <row r="599" spans="1:21" ht="236.25">
      <c r="A599" s="4">
        <v>43434.746597222227</v>
      </c>
      <c r="B599" s="5" t="str">
        <f>HYPERLINK("https://twitter.com/LERKAHerb","@LERKAHerb")</f>
        <v>@LERKAHerb</v>
      </c>
      <c r="C599" s="6" t="s">
        <v>1426</v>
      </c>
      <c r="D599" s="7" t="s">
        <v>1969</v>
      </c>
      <c r="E599" s="8" t="str">
        <f>HYPERLINK("https://twitter.com/LERKAHerb/status/1068684886855299072","1068684886855299072")</f>
        <v>1068684886855299072</v>
      </c>
      <c r="F599" s="9"/>
      <c r="G599" s="5" t="s">
        <v>1970</v>
      </c>
      <c r="H599" s="9"/>
      <c r="I599" s="10">
        <v>1</v>
      </c>
      <c r="J599" s="10">
        <v>3</v>
      </c>
      <c r="K599" s="5" t="str">
        <f>HYPERLINK("https://www.hootsuite.com","Hootsuite Inc.")</f>
        <v>Hootsuite Inc.</v>
      </c>
      <c r="L599" s="10">
        <v>2</v>
      </c>
      <c r="M599" s="10">
        <v>0</v>
      </c>
      <c r="N599" s="10">
        <v>0</v>
      </c>
      <c r="O599" s="9"/>
      <c r="P599" s="4">
        <v>43427.407349537039</v>
      </c>
      <c r="Q599" s="9"/>
      <c r="R599" s="9"/>
      <c r="S599" s="9"/>
      <c r="T599" s="9"/>
      <c r="U599" s="8" t="str">
        <f>HYPERLINK("https://pbs.twimg.com/profile_images/1066036149892788224/zyD7K-9i.jpg","View")</f>
        <v>View</v>
      </c>
    </row>
    <row r="600" spans="1:21" ht="101.25">
      <c r="A600" s="4">
        <v>43434.713263888887</v>
      </c>
      <c r="B600" s="5" t="str">
        <f>HYPERLINK("https://twitter.com/natciatall","@natciatall")</f>
        <v>@natciatall</v>
      </c>
      <c r="C600" s="6" t="s">
        <v>1971</v>
      </c>
      <c r="D600" s="7" t="s">
        <v>1972</v>
      </c>
      <c r="E600" s="8" t="str">
        <f>HYPERLINK("https://twitter.com/natciatall/status/1068672804936183809","1068672804936183809")</f>
        <v>1068672804936183809</v>
      </c>
      <c r="F600" s="5" t="s">
        <v>1973</v>
      </c>
      <c r="G600" s="9"/>
      <c r="H600" s="5" t="str">
        <f>HYPERLINK("https://ctrlq.org/maps/address/#13.72703909,100.50997928","Map")</f>
        <v>Map</v>
      </c>
      <c r="I600" s="10">
        <v>0</v>
      </c>
      <c r="J600" s="10">
        <v>0</v>
      </c>
      <c r="K600" s="5" t="str">
        <f>HYPERLINK("http://instagram.com","Instagram")</f>
        <v>Instagram</v>
      </c>
      <c r="L600" s="10">
        <v>114</v>
      </c>
      <c r="M600" s="10">
        <v>82</v>
      </c>
      <c r="N600" s="10">
        <v>8</v>
      </c>
      <c r="O600" s="9"/>
      <c r="P600" s="4">
        <v>40205.233900462961</v>
      </c>
      <c r="Q600" s="6" t="s">
        <v>1974</v>
      </c>
      <c r="R600" s="7" t="s">
        <v>1975</v>
      </c>
      <c r="S600" s="9"/>
      <c r="T600" s="9"/>
      <c r="U600" s="8" t="str">
        <f>HYPERLINK("https://pbs.twimg.com/profile_images/933702165243109376/fHyjuYM5.jpg","View")</f>
        <v>View</v>
      </c>
    </row>
    <row r="601" spans="1:21" ht="33.75">
      <c r="A601" s="4">
        <v>43434.642152777778</v>
      </c>
      <c r="B601" s="5" t="str">
        <f>HYPERLINK("https://twitter.com/FostHero","@FostHero")</f>
        <v>@FostHero</v>
      </c>
      <c r="C601" s="6" t="s">
        <v>1976</v>
      </c>
      <c r="D601" s="7" t="s">
        <v>1977</v>
      </c>
      <c r="E601" s="8" t="str">
        <f>HYPERLINK("https://twitter.com/FostHero/status/1068647034914127872","1068647034914127872")</f>
        <v>1068647034914127872</v>
      </c>
      <c r="F601" s="9"/>
      <c r="G601" s="5" t="s">
        <v>1978</v>
      </c>
      <c r="H601" s="9"/>
      <c r="I601" s="10">
        <v>6</v>
      </c>
      <c r="J601" s="10">
        <v>17</v>
      </c>
      <c r="K601" s="5" t="str">
        <f>HYPERLINK("http://twitter.com/download/iphone","Twitter for iPhone")</f>
        <v>Twitter for iPhone</v>
      </c>
      <c r="L601" s="10">
        <v>35</v>
      </c>
      <c r="M601" s="10">
        <v>145</v>
      </c>
      <c r="N601" s="10">
        <v>1</v>
      </c>
      <c r="O601" s="9"/>
      <c r="P601" s="4">
        <v>40405.412974537037</v>
      </c>
      <c r="Q601" s="6" t="s">
        <v>98</v>
      </c>
      <c r="R601" s="7" t="s">
        <v>1979</v>
      </c>
      <c r="S601" s="5" t="s">
        <v>1980</v>
      </c>
      <c r="T601" s="9"/>
      <c r="U601" s="8" t="str">
        <f>HYPERLINK("https://pbs.twimg.com/profile_images/451716429327265792/-4Zlbpxf.jpeg","View")</f>
        <v>View</v>
      </c>
    </row>
    <row r="602" spans="1:21" ht="45">
      <c r="A602" s="4">
        <v>43434.484502314815</v>
      </c>
      <c r="B602" s="5" t="str">
        <f>HYPERLINK("https://twitter.com/papadthep","@papadthep")</f>
        <v>@papadthep</v>
      </c>
      <c r="C602" s="6" t="s">
        <v>1981</v>
      </c>
      <c r="D602" s="7" t="s">
        <v>1982</v>
      </c>
      <c r="E602" s="8" t="str">
        <f>HYPERLINK("https://twitter.com/papadthep/status/1068589906434306048","1068589906434306048")</f>
        <v>1068589906434306048</v>
      </c>
      <c r="F602" s="9"/>
      <c r="G602" s="5" t="s">
        <v>1983</v>
      </c>
      <c r="H602" s="9"/>
      <c r="I602" s="10">
        <v>9</v>
      </c>
      <c r="J602" s="10">
        <v>5</v>
      </c>
      <c r="K602" s="5" t="str">
        <f>HYPERLINK("http://twitter.com/download/android","Twitter for Android")</f>
        <v>Twitter for Android</v>
      </c>
      <c r="L602" s="10">
        <v>1145</v>
      </c>
      <c r="M602" s="10">
        <v>115</v>
      </c>
      <c r="N602" s="10">
        <v>4</v>
      </c>
      <c r="O602" s="9"/>
      <c r="P602" s="4">
        <v>40749.268506944441</v>
      </c>
      <c r="Q602" s="6" t="s">
        <v>1733</v>
      </c>
      <c r="R602" s="13" t="s">
        <v>1984</v>
      </c>
      <c r="S602" s="9"/>
      <c r="T602" s="9"/>
      <c r="U602" s="8" t="str">
        <f>HYPERLINK("https://pbs.twimg.com/profile_images/853207440321519616/0cINKn33.jpg","View")</f>
        <v>View</v>
      </c>
    </row>
    <row r="603" spans="1:21" ht="78.75">
      <c r="A603" s="4">
        <v>43434.413576388892</v>
      </c>
      <c r="B603" s="5" t="str">
        <f>HYPERLINK("https://twitter.com/Aiw_kittykitty","@Aiw_kittykitty")</f>
        <v>@Aiw_kittykitty</v>
      </c>
      <c r="C603" s="6" t="s">
        <v>1985</v>
      </c>
      <c r="D603" s="7" t="s">
        <v>1986</v>
      </c>
      <c r="E603" s="8" t="str">
        <f>HYPERLINK("https://twitter.com/Aiw_kittykitty/status/1068564204582428673","1068564204582428673")</f>
        <v>1068564204582428673</v>
      </c>
      <c r="F603" s="9"/>
      <c r="G603" s="5" t="s">
        <v>1987</v>
      </c>
      <c r="H603" s="9"/>
      <c r="I603" s="10">
        <v>22</v>
      </c>
      <c r="J603" s="10">
        <v>37</v>
      </c>
      <c r="K603" s="5" t="str">
        <f t="shared" ref="K603:K604" si="191">HYPERLINK("http://twitter.com/download/iphone","Twitter for iPhone")</f>
        <v>Twitter for iPhone</v>
      </c>
      <c r="L603" s="10">
        <v>68</v>
      </c>
      <c r="M603" s="10">
        <v>68</v>
      </c>
      <c r="N603" s="10">
        <v>0</v>
      </c>
      <c r="O603" s="9"/>
      <c r="P603" s="4">
        <v>40362.399537037039</v>
      </c>
      <c r="Q603" s="6" t="s">
        <v>98</v>
      </c>
      <c r="R603" s="7" t="s">
        <v>1988</v>
      </c>
      <c r="S603" s="9"/>
      <c r="T603" s="9"/>
      <c r="U603" s="8" t="str">
        <f>HYPERLINK("https://pbs.twimg.com/profile_images/1071257775399792641/K5HO_xkg.jpg","View")</f>
        <v>View</v>
      </c>
    </row>
    <row r="604" spans="1:21" ht="191.25">
      <c r="A604" s="4">
        <v>43434.380729166667</v>
      </c>
      <c r="B604" s="5" t="str">
        <f>HYPERLINK("https://twitter.com/amluxuryM","@amluxuryM")</f>
        <v>@amluxuryM</v>
      </c>
      <c r="C604" s="6" t="s">
        <v>1989</v>
      </c>
      <c r="D604" s="7" t="s">
        <v>1990</v>
      </c>
      <c r="E604" s="8" t="str">
        <f>HYPERLINK("https://twitter.com/amluxuryM/status/1068552297028845568","1068552297028845568")</f>
        <v>1068552297028845568</v>
      </c>
      <c r="F604" s="5" t="s">
        <v>1991</v>
      </c>
      <c r="G604" s="5" t="s">
        <v>1992</v>
      </c>
      <c r="H604" s="9"/>
      <c r="I604" s="10">
        <v>22</v>
      </c>
      <c r="J604" s="10">
        <v>19</v>
      </c>
      <c r="K604" s="5" t="str">
        <f t="shared" si="191"/>
        <v>Twitter for iPhone</v>
      </c>
      <c r="L604" s="10">
        <v>177</v>
      </c>
      <c r="M604" s="10">
        <v>93</v>
      </c>
      <c r="N604" s="10">
        <v>0</v>
      </c>
      <c r="O604" s="9"/>
      <c r="P604" s="4">
        <v>43354.587442129632</v>
      </c>
      <c r="Q604" s="9"/>
      <c r="R604" s="7" t="s">
        <v>1993</v>
      </c>
      <c r="S604" s="5" t="s">
        <v>1994</v>
      </c>
      <c r="T604" s="9"/>
      <c r="U604" s="8" t="str">
        <f>HYPERLINK("https://pbs.twimg.com/profile_images/1057222343078998021/9teyt-tt.jpg","View")</f>
        <v>View</v>
      </c>
    </row>
    <row r="605" spans="1:21" ht="33.75">
      <c r="A605" s="4">
        <v>43434.37431712963</v>
      </c>
      <c r="B605" s="5" t="str">
        <f>HYPERLINK("https://twitter.com/win_chayin","@win_chayin")</f>
        <v>@win_chayin</v>
      </c>
      <c r="C605" s="6" t="s">
        <v>1995</v>
      </c>
      <c r="D605" s="7" t="s">
        <v>1145</v>
      </c>
      <c r="E605" s="8" t="str">
        <f>HYPERLINK("https://twitter.com/win_chayin/status/1068549973434806272","1068549973434806272")</f>
        <v>1068549973434806272</v>
      </c>
      <c r="F605" s="9"/>
      <c r="G605" s="5" t="s">
        <v>1996</v>
      </c>
      <c r="H605" s="9"/>
      <c r="I605" s="10">
        <v>0</v>
      </c>
      <c r="J605" s="10">
        <v>2</v>
      </c>
      <c r="K605" s="5" t="str">
        <f>HYPERLINK("http://tapbots.com/tweetbot","Tweetbot for iΟS")</f>
        <v>Tweetbot for iΟS</v>
      </c>
      <c r="L605" s="10">
        <v>417</v>
      </c>
      <c r="M605" s="10">
        <v>318</v>
      </c>
      <c r="N605" s="10">
        <v>29</v>
      </c>
      <c r="O605" s="9"/>
      <c r="P605" s="4">
        <v>39612.016226851854</v>
      </c>
      <c r="Q605" s="6" t="s">
        <v>1997</v>
      </c>
      <c r="R605" s="7" t="s">
        <v>1998</v>
      </c>
      <c r="S605" s="5" t="s">
        <v>1999</v>
      </c>
      <c r="T605" s="9"/>
      <c r="U605" s="8" t="str">
        <f>HYPERLINK("https://pbs.twimg.com/profile_images/1044268600284999681/j7I98gFD.jpg","View")</f>
        <v>View</v>
      </c>
    </row>
    <row r="606" spans="1:21" ht="33.75">
      <c r="A606" s="4">
        <v>43434.373518518521</v>
      </c>
      <c r="B606" s="5" t="str">
        <f>HYPERLINK("https://twitter.com/suksanhunsa","@suksanhunsa")</f>
        <v>@suksanhunsa</v>
      </c>
      <c r="C606" s="6" t="s">
        <v>2000</v>
      </c>
      <c r="D606" s="7" t="s">
        <v>2001</v>
      </c>
      <c r="E606" s="8" t="str">
        <f>HYPERLINK("https://twitter.com/suksanhunsa/status/1068549687664394241","1068549687664394241")</f>
        <v>1068549687664394241</v>
      </c>
      <c r="F606" s="5" t="s">
        <v>2002</v>
      </c>
      <c r="G606" s="5" t="s">
        <v>2003</v>
      </c>
      <c r="H606" s="9"/>
      <c r="I606" s="10">
        <v>0</v>
      </c>
      <c r="J606" s="10">
        <v>0</v>
      </c>
      <c r="K606" s="5" t="str">
        <f>HYPERLINK("https://ifttt.com","IFTTT")</f>
        <v>IFTTT</v>
      </c>
      <c r="L606" s="10">
        <v>342</v>
      </c>
      <c r="M606" s="10">
        <v>730</v>
      </c>
      <c r="N606" s="10">
        <v>19</v>
      </c>
      <c r="O606" s="9"/>
      <c r="P606" s="4">
        <v>40061.38753472222</v>
      </c>
      <c r="Q606" s="9"/>
      <c r="R606" s="7" t="s">
        <v>2004</v>
      </c>
      <c r="S606" s="9"/>
      <c r="T606" s="9"/>
      <c r="U606" s="8" t="str">
        <f>HYPERLINK("https://pbs.twimg.com/profile_images/648942942174863360/Grrubqag.jpg","View")</f>
        <v>View</v>
      </c>
    </row>
    <row r="607" spans="1:21" ht="146.25">
      <c r="A607" s="4">
        <v>43434.371238425927</v>
      </c>
      <c r="B607" s="5" t="str">
        <f>HYPERLINK("https://twitter.com/EveBfc","@EveBfc")</f>
        <v>@EveBfc</v>
      </c>
      <c r="C607" s="6" t="s">
        <v>1638</v>
      </c>
      <c r="D607" s="7" t="s">
        <v>2005</v>
      </c>
      <c r="E607" s="8" t="str">
        <f>HYPERLINK("https://twitter.com/EveBfc/status/1068548859582955520","1068548859582955520")</f>
        <v>1068548859582955520</v>
      </c>
      <c r="F607" s="5" t="s">
        <v>2006</v>
      </c>
      <c r="G607" s="9"/>
      <c r="H607" s="9"/>
      <c r="I607" s="10">
        <v>1</v>
      </c>
      <c r="J607" s="10">
        <v>0</v>
      </c>
      <c r="K607" s="5" t="str">
        <f t="shared" ref="K607:K609" si="192">HYPERLINK("http://instagram.com","Instagram")</f>
        <v>Instagram</v>
      </c>
      <c r="L607" s="10">
        <v>789</v>
      </c>
      <c r="M607" s="10">
        <v>981</v>
      </c>
      <c r="N607" s="10">
        <v>18</v>
      </c>
      <c r="O607" s="9"/>
      <c r="P607" s="4">
        <v>40045.084965277776</v>
      </c>
      <c r="Q607" s="9"/>
      <c r="R607" s="7" t="s">
        <v>1641</v>
      </c>
      <c r="S607" s="5" t="s">
        <v>1642</v>
      </c>
      <c r="T607" s="9"/>
      <c r="U607" s="8" t="str">
        <f>HYPERLINK("https://pbs.twimg.com/profile_images/1013375341581107200/VppzVlXj.jpg","View")</f>
        <v>View</v>
      </c>
    </row>
    <row r="608" spans="1:21" ht="101.25">
      <c r="A608" s="4">
        <v>43434.368171296301</v>
      </c>
      <c r="B608" s="5" t="str">
        <f>HYPERLINK("https://twitter.com/jomjam_1","@jomjam_1")</f>
        <v>@jomjam_1</v>
      </c>
      <c r="C608" s="6" t="s">
        <v>2007</v>
      </c>
      <c r="D608" s="7" t="s">
        <v>2008</v>
      </c>
      <c r="E608" s="8" t="str">
        <f>HYPERLINK("https://twitter.com/jomjam_1/status/1068547746544660480","1068547746544660480")</f>
        <v>1068547746544660480</v>
      </c>
      <c r="F608" s="5" t="s">
        <v>2009</v>
      </c>
      <c r="G608" s="9"/>
      <c r="H608" s="9"/>
      <c r="I608" s="10">
        <v>3</v>
      </c>
      <c r="J608" s="10">
        <v>0</v>
      </c>
      <c r="K608" s="5" t="str">
        <f t="shared" si="192"/>
        <v>Instagram</v>
      </c>
      <c r="L608" s="10">
        <v>36</v>
      </c>
      <c r="M608" s="10">
        <v>324</v>
      </c>
      <c r="N608" s="10">
        <v>0</v>
      </c>
      <c r="O608" s="9"/>
      <c r="P608" s="4">
        <v>41967.766956018517</v>
      </c>
      <c r="Q608" s="6" t="s">
        <v>262</v>
      </c>
      <c r="R608" s="7" t="s">
        <v>2010</v>
      </c>
      <c r="S608" s="9"/>
      <c r="T608" s="9"/>
      <c r="U608" s="8" t="str">
        <f>HYPERLINK("https://pbs.twimg.com/profile_images/1056885746634711045/coJ2gB9E.jpg","View")</f>
        <v>View</v>
      </c>
    </row>
    <row r="609" spans="1:21" ht="101.25">
      <c r="A609" s="4">
        <v>43434.355451388888</v>
      </c>
      <c r="B609" s="5" t="str">
        <f>HYPERLINK("https://twitter.com/biesukrit_ph","@biesukrit_ph")</f>
        <v>@biesukrit_ph</v>
      </c>
      <c r="C609" s="6" t="s">
        <v>2011</v>
      </c>
      <c r="D609" s="7" t="s">
        <v>2012</v>
      </c>
      <c r="E609" s="8" t="str">
        <f>HYPERLINK("https://twitter.com/biesukrit_ph/status/1068543137746956292","1068543137746956292")</f>
        <v>1068543137746956292</v>
      </c>
      <c r="F609" s="5" t="s">
        <v>2013</v>
      </c>
      <c r="G609" s="9"/>
      <c r="H609" s="9"/>
      <c r="I609" s="10">
        <v>0</v>
      </c>
      <c r="J609" s="10">
        <v>0</v>
      </c>
      <c r="K609" s="5" t="str">
        <f t="shared" si="192"/>
        <v>Instagram</v>
      </c>
      <c r="L609" s="10">
        <v>242</v>
      </c>
      <c r="M609" s="10">
        <v>26</v>
      </c>
      <c r="N609" s="10">
        <v>0</v>
      </c>
      <c r="O609" s="9"/>
      <c r="P609" s="4">
        <v>43262.996030092589</v>
      </c>
      <c r="Q609" s="6" t="s">
        <v>2014</v>
      </c>
      <c r="R609" s="7" t="s">
        <v>2015</v>
      </c>
      <c r="S609" s="5" t="s">
        <v>2016</v>
      </c>
      <c r="T609" s="9"/>
      <c r="U609" s="8" t="str">
        <f>HYPERLINK("https://pbs.twimg.com/profile_images/1037189514278653954/ilOoVI_d.jpg","View")</f>
        <v>View</v>
      </c>
    </row>
    <row r="610" spans="1:21" ht="157.5">
      <c r="A610" s="4">
        <v>43434.345486111109</v>
      </c>
      <c r="B610" s="5" t="str">
        <f>HYPERLINK("https://twitter.com/MBLAQCM","@MBLAQCM")</f>
        <v>@MBLAQCM</v>
      </c>
      <c r="C610" s="6" t="s">
        <v>1481</v>
      </c>
      <c r="D610" s="7" t="s">
        <v>2017</v>
      </c>
      <c r="E610" s="8" t="str">
        <f>HYPERLINK("https://twitter.com/MBLAQCM/status/1068539528565088256","1068539528565088256")</f>
        <v>1068539528565088256</v>
      </c>
      <c r="F610" s="9"/>
      <c r="G610" s="5" t="s">
        <v>2018</v>
      </c>
      <c r="H610" s="9"/>
      <c r="I610" s="10">
        <v>10</v>
      </c>
      <c r="J610" s="10">
        <v>3</v>
      </c>
      <c r="K610" s="5" t="str">
        <f t="shared" ref="K610:K613" si="193">HYPERLINK("http://twitter.com/download/android","Twitter for Android")</f>
        <v>Twitter for Android</v>
      </c>
      <c r="L610" s="10">
        <v>17</v>
      </c>
      <c r="M610" s="10">
        <v>108</v>
      </c>
      <c r="N610" s="10">
        <v>1</v>
      </c>
      <c r="O610" s="9"/>
      <c r="P610" s="4">
        <v>40103.688414351855</v>
      </c>
      <c r="Q610" s="6" t="s">
        <v>59</v>
      </c>
      <c r="R610" s="7" t="s">
        <v>1484</v>
      </c>
      <c r="S610" s="5" t="s">
        <v>1485</v>
      </c>
      <c r="T610" s="9"/>
      <c r="U610" s="8" t="str">
        <f>HYPERLINK("https://pbs.twimg.com/profile_images/1067405942579355649/VD4LX_ob.jpg","View")</f>
        <v>View</v>
      </c>
    </row>
    <row r="611" spans="1:21" ht="202.5">
      <c r="A611" s="4">
        <v>43434.343518518523</v>
      </c>
      <c r="B611" s="5" t="str">
        <f>HYPERLINK("https://twitter.com/iconsiam","@iconsiam")</f>
        <v>@iconsiam</v>
      </c>
      <c r="C611" s="6" t="s">
        <v>792</v>
      </c>
      <c r="D611" s="7" t="s">
        <v>2019</v>
      </c>
      <c r="E611" s="8" t="str">
        <f>HYPERLINK("https://twitter.com/iconsiam/status/1068538816212815872","1068538816212815872")</f>
        <v>1068538816212815872</v>
      </c>
      <c r="F611" s="9"/>
      <c r="G611" s="5" t="s">
        <v>2020</v>
      </c>
      <c r="H611" s="9"/>
      <c r="I611" s="10">
        <v>67</v>
      </c>
      <c r="J611" s="10">
        <v>47</v>
      </c>
      <c r="K611" s="5" t="str">
        <f t="shared" si="193"/>
        <v>Twitter for Android</v>
      </c>
      <c r="L611" s="10">
        <v>10687</v>
      </c>
      <c r="M611" s="10">
        <v>4</v>
      </c>
      <c r="N611" s="10">
        <v>6</v>
      </c>
      <c r="O611" s="9"/>
      <c r="P611" s="4">
        <v>41597.142604166671</v>
      </c>
      <c r="Q611" s="9"/>
      <c r="R611" s="9"/>
      <c r="S611" s="9"/>
      <c r="T611" s="9"/>
      <c r="U611" s="8" t="str">
        <f>HYPERLINK("https://pbs.twimg.com/profile_images/1018773361365737473/JA61dOav.jpg","View")</f>
        <v>View</v>
      </c>
    </row>
    <row r="612" spans="1:21" ht="168.75">
      <c r="A612" s="4">
        <v>43434.331863425927</v>
      </c>
      <c r="B612" s="5" t="str">
        <f>HYPERLINK("https://twitter.com/T95621908","@T95621908")</f>
        <v>@T95621908</v>
      </c>
      <c r="C612" s="6" t="s">
        <v>2021</v>
      </c>
      <c r="D612" s="7" t="s">
        <v>2022</v>
      </c>
      <c r="E612" s="8" t="str">
        <f>HYPERLINK("https://twitter.com/T95621908/status/1068534590967439360","1068534590967439360")</f>
        <v>1068534590967439360</v>
      </c>
      <c r="F612" s="9"/>
      <c r="G612" s="9"/>
      <c r="H612" s="9"/>
      <c r="I612" s="10">
        <v>0</v>
      </c>
      <c r="J612" s="10">
        <v>3</v>
      </c>
      <c r="K612" s="5" t="str">
        <f t="shared" si="193"/>
        <v>Twitter for Android</v>
      </c>
      <c r="L612" s="10">
        <v>106</v>
      </c>
      <c r="M612" s="10">
        <v>386</v>
      </c>
      <c r="N612" s="10">
        <v>0</v>
      </c>
      <c r="O612" s="9"/>
      <c r="P612" s="4">
        <v>43179.182974537034</v>
      </c>
      <c r="Q612" s="9"/>
      <c r="R612" s="7" t="s">
        <v>2023</v>
      </c>
      <c r="S612" s="9"/>
      <c r="T612" s="9"/>
      <c r="U612" s="8" t="str">
        <f>HYPERLINK("https://pbs.twimg.com/profile_images/978082369277054977/ZURUtiBt.jpg","View")</f>
        <v>View</v>
      </c>
    </row>
    <row r="613" spans="1:21" ht="112.5">
      <c r="A613" s="4">
        <v>43434.323067129633</v>
      </c>
      <c r="B613" s="5" t="str">
        <f>HYPERLINK("https://twitter.com/MitsuSawada","@MitsuSawada")</f>
        <v>@MitsuSawada</v>
      </c>
      <c r="C613" s="6" t="s">
        <v>2024</v>
      </c>
      <c r="D613" s="7" t="s">
        <v>2025</v>
      </c>
      <c r="E613" s="8" t="str">
        <f>HYPERLINK("https://twitter.com/MitsuSawada/status/1068531404718260226","1068531404718260226")</f>
        <v>1068531404718260226</v>
      </c>
      <c r="F613" s="9"/>
      <c r="G613" s="5" t="s">
        <v>2026</v>
      </c>
      <c r="H613" s="9"/>
      <c r="I613" s="10">
        <v>17</v>
      </c>
      <c r="J613" s="10">
        <v>36</v>
      </c>
      <c r="K613" s="5" t="str">
        <f t="shared" si="193"/>
        <v>Twitter for Android</v>
      </c>
      <c r="L613" s="10">
        <v>563</v>
      </c>
      <c r="M613" s="10">
        <v>196</v>
      </c>
      <c r="N613" s="10">
        <v>5</v>
      </c>
      <c r="O613" s="9"/>
      <c r="P613" s="4">
        <v>40433.00377314815</v>
      </c>
      <c r="Q613" s="6" t="s">
        <v>59</v>
      </c>
      <c r="R613" s="7" t="s">
        <v>2027</v>
      </c>
      <c r="S613" s="9"/>
      <c r="T613" s="9"/>
      <c r="U613" s="8" t="str">
        <f>HYPERLINK("https://pbs.twimg.com/profile_images/1064179000191270913/3KGsprnq.jpg","View")</f>
        <v>View</v>
      </c>
    </row>
    <row r="614" spans="1:21" ht="33.75">
      <c r="A614" s="4">
        <v>43434.290138888886</v>
      </c>
      <c r="B614" s="5" t="str">
        <f>HYPERLINK("https://twitter.com/suksanhunsa","@suksanhunsa")</f>
        <v>@suksanhunsa</v>
      </c>
      <c r="C614" s="6" t="s">
        <v>2000</v>
      </c>
      <c r="D614" s="7" t="s">
        <v>2028</v>
      </c>
      <c r="E614" s="8" t="str">
        <f>HYPERLINK("https://twitter.com/suksanhunsa/status/1068519470665162759","1068519470665162759")</f>
        <v>1068519470665162759</v>
      </c>
      <c r="F614" s="5" t="s">
        <v>2029</v>
      </c>
      <c r="G614" s="5" t="s">
        <v>2030</v>
      </c>
      <c r="H614" s="9"/>
      <c r="I614" s="10">
        <v>0</v>
      </c>
      <c r="J614" s="10">
        <v>0</v>
      </c>
      <c r="K614" s="5" t="str">
        <f>HYPERLINK("https://ifttt.com","IFTTT")</f>
        <v>IFTTT</v>
      </c>
      <c r="L614" s="10">
        <v>342</v>
      </c>
      <c r="M614" s="10">
        <v>730</v>
      </c>
      <c r="N614" s="10">
        <v>19</v>
      </c>
      <c r="O614" s="9"/>
      <c r="P614" s="4">
        <v>40061.38753472222</v>
      </c>
      <c r="Q614" s="9"/>
      <c r="R614" s="7" t="s">
        <v>2004</v>
      </c>
      <c r="S614" s="9"/>
      <c r="T614" s="9"/>
      <c r="U614" s="8" t="str">
        <f>HYPERLINK("https://pbs.twimg.com/profile_images/648942942174863360/Grrubqag.jpg","View")</f>
        <v>View</v>
      </c>
    </row>
    <row r="615" spans="1:21" ht="101.25">
      <c r="A615" s="4">
        <v>43434.284652777773</v>
      </c>
      <c r="B615" s="5" t="str">
        <f>HYPERLINK("https://twitter.com/peonyjk","@peonyjk")</f>
        <v>@peonyjk</v>
      </c>
      <c r="C615" s="6" t="s">
        <v>2031</v>
      </c>
      <c r="D615" s="7" t="s">
        <v>2032</v>
      </c>
      <c r="E615" s="8" t="str">
        <f>HYPERLINK("https://twitter.com/peonyjk/status/1068517480119726081","1068517480119726081")</f>
        <v>1068517480119726081</v>
      </c>
      <c r="F615" s="9"/>
      <c r="G615" s="5" t="s">
        <v>2033</v>
      </c>
      <c r="H615" s="9"/>
      <c r="I615" s="10">
        <v>11</v>
      </c>
      <c r="J615" s="10">
        <v>30</v>
      </c>
      <c r="K615" s="5" t="str">
        <f t="shared" ref="K615:K617" si="194">HYPERLINK("http://twitter.com/download/android","Twitter for Android")</f>
        <v>Twitter for Android</v>
      </c>
      <c r="L615" s="10">
        <v>17</v>
      </c>
      <c r="M615" s="10">
        <v>8</v>
      </c>
      <c r="N615" s="10">
        <v>1</v>
      </c>
      <c r="O615" s="9"/>
      <c r="P615" s="4">
        <v>42891.197719907403</v>
      </c>
      <c r="Q615" s="6" t="s">
        <v>2034</v>
      </c>
      <c r="R615" s="7" t="s">
        <v>2035</v>
      </c>
      <c r="S615" s="5" t="s">
        <v>2036</v>
      </c>
      <c r="T615" s="9"/>
      <c r="U615" s="8" t="str">
        <f>HYPERLINK("https://pbs.twimg.com/profile_images/1058694264371109890/xcGKGmRa.jpg","View")</f>
        <v>View</v>
      </c>
    </row>
    <row r="616" spans="1:21" ht="123.75">
      <c r="A616" s="4">
        <v>43434.25744212963</v>
      </c>
      <c r="B616" s="5" t="str">
        <f>HYPERLINK("https://twitter.com/leeanong","@leeanong")</f>
        <v>@leeanong</v>
      </c>
      <c r="C616" s="6" t="s">
        <v>2037</v>
      </c>
      <c r="D616" s="7" t="s">
        <v>2038</v>
      </c>
      <c r="E616" s="8" t="str">
        <f>HYPERLINK("https://twitter.com/leeanong/status/1068507619533316097","1068507619533316097")</f>
        <v>1068507619533316097</v>
      </c>
      <c r="F616" s="9"/>
      <c r="G616" s="5" t="s">
        <v>2039</v>
      </c>
      <c r="H616" s="9"/>
      <c r="I616" s="10">
        <v>20</v>
      </c>
      <c r="J616" s="10">
        <v>35</v>
      </c>
      <c r="K616" s="5" t="str">
        <f t="shared" si="194"/>
        <v>Twitter for Android</v>
      </c>
      <c r="L616" s="10">
        <v>1328</v>
      </c>
      <c r="M616" s="10">
        <v>255</v>
      </c>
      <c r="N616" s="10">
        <v>12</v>
      </c>
      <c r="O616" s="9"/>
      <c r="P616" s="4">
        <v>41697.853182870371</v>
      </c>
      <c r="Q616" s="6" t="s">
        <v>98</v>
      </c>
      <c r="R616" s="7" t="s">
        <v>2040</v>
      </c>
      <c r="S616" s="5" t="s">
        <v>2041</v>
      </c>
      <c r="T616" s="9"/>
      <c r="U616" s="8" t="str">
        <f>HYPERLINK("https://pbs.twimg.com/profile_images/1036667710329958401/A3o1d0wZ.jpg","View")</f>
        <v>View</v>
      </c>
    </row>
    <row r="617" spans="1:21" ht="90">
      <c r="A617" s="4">
        <v>43434.245381944449</v>
      </c>
      <c r="B617" s="5" t="str">
        <f>HYPERLINK("https://twitter.com/iconsiam","@iconsiam")</f>
        <v>@iconsiam</v>
      </c>
      <c r="C617" s="6" t="s">
        <v>792</v>
      </c>
      <c r="D617" s="7" t="s">
        <v>2042</v>
      </c>
      <c r="E617" s="8" t="str">
        <f>HYPERLINK("https://twitter.com/iconsiam/status/1068503250490482688","1068503250490482688")</f>
        <v>1068503250490482688</v>
      </c>
      <c r="F617" s="9"/>
      <c r="G617" s="5" t="s">
        <v>2043</v>
      </c>
      <c r="H617" s="9"/>
      <c r="I617" s="10">
        <v>17</v>
      </c>
      <c r="J617" s="10">
        <v>34</v>
      </c>
      <c r="K617" s="5" t="str">
        <f t="shared" si="194"/>
        <v>Twitter for Android</v>
      </c>
      <c r="L617" s="10">
        <v>10687</v>
      </c>
      <c r="M617" s="10">
        <v>4</v>
      </c>
      <c r="N617" s="10">
        <v>6</v>
      </c>
      <c r="O617" s="9"/>
      <c r="P617" s="4">
        <v>41597.142604166671</v>
      </c>
      <c r="Q617" s="9"/>
      <c r="R617" s="9"/>
      <c r="S617" s="9"/>
      <c r="T617" s="9"/>
      <c r="U617" s="8" t="str">
        <f>HYPERLINK("https://pbs.twimg.com/profile_images/1018773361365737473/JA61dOav.jpg","View")</f>
        <v>View</v>
      </c>
    </row>
    <row r="618" spans="1:21" ht="213.75">
      <c r="A618" s="4">
        <v>43434.23746527778</v>
      </c>
      <c r="B618" s="5" t="str">
        <f>HYPERLINK("https://twitter.com/LLT_Hikarin","@LLT_Hikarin")</f>
        <v>@LLT_Hikarin</v>
      </c>
      <c r="C618" s="6" t="s">
        <v>2044</v>
      </c>
      <c r="D618" s="7" t="s">
        <v>2045</v>
      </c>
      <c r="E618" s="8" t="str">
        <f>HYPERLINK("https://twitter.com/LLT_Hikarin/status/1068500383889219585","1068500383889219585")</f>
        <v>1068500383889219585</v>
      </c>
      <c r="F618" s="9"/>
      <c r="G618" s="5" t="s">
        <v>2046</v>
      </c>
      <c r="H618" s="9"/>
      <c r="I618" s="10">
        <v>8</v>
      </c>
      <c r="J618" s="10">
        <v>43</v>
      </c>
      <c r="K618" s="5" t="str">
        <f>HYPERLINK("http://twitter.com/download/iphone","Twitter for iPhone")</f>
        <v>Twitter for iPhone</v>
      </c>
      <c r="L618" s="10">
        <v>1115</v>
      </c>
      <c r="M618" s="10">
        <v>447</v>
      </c>
      <c r="N618" s="10">
        <v>8</v>
      </c>
      <c r="O618" s="9"/>
      <c r="P618" s="4">
        <v>42888.441053240742</v>
      </c>
      <c r="Q618" s="9"/>
      <c r="R618" s="7" t="s">
        <v>2047</v>
      </c>
      <c r="S618" s="5" t="s">
        <v>2048</v>
      </c>
      <c r="T618" s="9"/>
      <c r="U618" s="8" t="str">
        <f>HYPERLINK("https://pbs.twimg.com/profile_images/1068168711423447041/FL7RNm4X.jpg","View")</f>
        <v>View</v>
      </c>
    </row>
    <row r="619" spans="1:21" ht="45">
      <c r="A619" s="4">
        <v>43434.229374999995</v>
      </c>
      <c r="B619" s="5" t="str">
        <f t="shared" ref="B619:B620" si="195">HYPERLINK("https://twitter.com/papadthep","@papadthep")</f>
        <v>@papadthep</v>
      </c>
      <c r="C619" s="6" t="s">
        <v>1981</v>
      </c>
      <c r="D619" s="7" t="s">
        <v>2049</v>
      </c>
      <c r="E619" s="8" t="str">
        <f>HYPERLINK("https://twitter.com/papadthep/status/1068497449445031936","1068497449445031936")</f>
        <v>1068497449445031936</v>
      </c>
      <c r="F619" s="9"/>
      <c r="G619" s="5" t="s">
        <v>2050</v>
      </c>
      <c r="H619" s="9"/>
      <c r="I619" s="10">
        <v>12</v>
      </c>
      <c r="J619" s="10">
        <v>5</v>
      </c>
      <c r="K619" s="5" t="str">
        <f t="shared" ref="K619:K621" si="196">HYPERLINK("http://twitter.com/download/android","Twitter for Android")</f>
        <v>Twitter for Android</v>
      </c>
      <c r="L619" s="10">
        <v>1145</v>
      </c>
      <c r="M619" s="10">
        <v>115</v>
      </c>
      <c r="N619" s="10">
        <v>4</v>
      </c>
      <c r="O619" s="9"/>
      <c r="P619" s="4">
        <v>40749.268506944441</v>
      </c>
      <c r="Q619" s="6" t="s">
        <v>1733</v>
      </c>
      <c r="R619" s="13" t="s">
        <v>1984</v>
      </c>
      <c r="S619" s="9"/>
      <c r="T619" s="9"/>
      <c r="U619" s="8" t="str">
        <f t="shared" ref="U619:U620" si="197">HYPERLINK("https://pbs.twimg.com/profile_images/853207440321519616/0cINKn33.jpg","View")</f>
        <v>View</v>
      </c>
    </row>
    <row r="620" spans="1:21" ht="45">
      <c r="A620" s="4">
        <v>43434.228425925925</v>
      </c>
      <c r="B620" s="5" t="str">
        <f t="shared" si="195"/>
        <v>@papadthep</v>
      </c>
      <c r="C620" s="6" t="s">
        <v>1981</v>
      </c>
      <c r="D620" s="7" t="s">
        <v>2051</v>
      </c>
      <c r="E620" s="8" t="str">
        <f>HYPERLINK("https://twitter.com/papadthep/status/1068497105327550465","1068497105327550465")</f>
        <v>1068497105327550465</v>
      </c>
      <c r="F620" s="9"/>
      <c r="G620" s="5" t="s">
        <v>2052</v>
      </c>
      <c r="H620" s="9"/>
      <c r="I620" s="10">
        <v>9</v>
      </c>
      <c r="J620" s="10">
        <v>2</v>
      </c>
      <c r="K620" s="5" t="str">
        <f t="shared" si="196"/>
        <v>Twitter for Android</v>
      </c>
      <c r="L620" s="10">
        <v>1145</v>
      </c>
      <c r="M620" s="10">
        <v>115</v>
      </c>
      <c r="N620" s="10">
        <v>4</v>
      </c>
      <c r="O620" s="9"/>
      <c r="P620" s="4">
        <v>40749.268506944441</v>
      </c>
      <c r="Q620" s="6" t="s">
        <v>1733</v>
      </c>
      <c r="R620" s="13" t="s">
        <v>1984</v>
      </c>
      <c r="S620" s="9"/>
      <c r="T620" s="9"/>
      <c r="U620" s="8" t="str">
        <f t="shared" si="197"/>
        <v>View</v>
      </c>
    </row>
    <row r="621" spans="1:21" ht="78.75">
      <c r="A621" s="4">
        <v>43434.214641203704</v>
      </c>
      <c r="B621" s="5" t="str">
        <f>HYPERLINK("https://twitter.com/ToyJoyKandy","@ToyJoyKandy")</f>
        <v>@ToyJoyKandy</v>
      </c>
      <c r="C621" s="6" t="s">
        <v>1311</v>
      </c>
      <c r="D621" s="7" t="s">
        <v>2053</v>
      </c>
      <c r="E621" s="8" t="str">
        <f>HYPERLINK("https://twitter.com/ToyJoyKandy/status/1068492109441712130","1068492109441712130")</f>
        <v>1068492109441712130</v>
      </c>
      <c r="F621" s="5" t="s">
        <v>1313</v>
      </c>
      <c r="G621" s="9"/>
      <c r="H621" s="9"/>
      <c r="I621" s="10">
        <v>3</v>
      </c>
      <c r="J621" s="10">
        <v>2</v>
      </c>
      <c r="K621" s="5" t="str">
        <f t="shared" si="196"/>
        <v>Twitter for Android</v>
      </c>
      <c r="L621" s="10">
        <v>8574</v>
      </c>
      <c r="M621" s="10">
        <v>97</v>
      </c>
      <c r="N621" s="10">
        <v>100</v>
      </c>
      <c r="O621" s="9"/>
      <c r="P621" s="4">
        <v>40315.038217592592</v>
      </c>
      <c r="Q621" s="6" t="s">
        <v>1314</v>
      </c>
      <c r="R621" s="7" t="s">
        <v>1315</v>
      </c>
      <c r="S621" s="5" t="s">
        <v>1316</v>
      </c>
      <c r="T621" s="9"/>
      <c r="U621" s="8" t="str">
        <f>HYPERLINK("https://pbs.twimg.com/profile_images/1068214925653303296/0LL_6Hid.jpg","View")</f>
        <v>View</v>
      </c>
    </row>
    <row r="622" spans="1:21" ht="78.75">
      <c r="A622" s="4">
        <v>43434.199166666665</v>
      </c>
      <c r="B622" s="5" t="str">
        <f>HYPERLINK("https://twitter.com/yodyakuzaboss","@yodyakuzaboss")</f>
        <v>@yodyakuzaboss</v>
      </c>
      <c r="C622" s="6" t="s">
        <v>2054</v>
      </c>
      <c r="D622" s="7" t="s">
        <v>2055</v>
      </c>
      <c r="E622" s="8" t="str">
        <f>HYPERLINK("https://twitter.com/yodyakuzaboss/status/1068486504886890497","1068486504886890497")</f>
        <v>1068486504886890497</v>
      </c>
      <c r="F622" s="5" t="s">
        <v>2056</v>
      </c>
      <c r="G622" s="9"/>
      <c r="H622" s="9"/>
      <c r="I622" s="10">
        <v>0</v>
      </c>
      <c r="J622" s="10">
        <v>0</v>
      </c>
      <c r="K622" s="5" t="str">
        <f t="shared" ref="K622:K623" si="198">HYPERLINK("http://instagram.com","Instagram")</f>
        <v>Instagram</v>
      </c>
      <c r="L622" s="10">
        <v>111</v>
      </c>
      <c r="M622" s="10">
        <v>126</v>
      </c>
      <c r="N622" s="10">
        <v>0</v>
      </c>
      <c r="O622" s="9"/>
      <c r="P622" s="4">
        <v>42805.784583333334</v>
      </c>
      <c r="Q622" s="6" t="s">
        <v>262</v>
      </c>
      <c r="R622" s="7" t="s">
        <v>2057</v>
      </c>
      <c r="S622" s="9"/>
      <c r="T622" s="9"/>
      <c r="U622" s="8" t="str">
        <f>HYPERLINK("https://pbs.twimg.com/profile_images/840758883576504320/5UTGNjwK.jpg","View")</f>
        <v>View</v>
      </c>
    </row>
    <row r="623" spans="1:21" ht="123.75">
      <c r="A623" s="4">
        <v>43434.1796875</v>
      </c>
      <c r="B623" s="5" t="str">
        <f>HYPERLINK("https://twitter.com/thammasak3","@thammasak3")</f>
        <v>@thammasak3</v>
      </c>
      <c r="C623" s="6" t="s">
        <v>1252</v>
      </c>
      <c r="D623" s="7" t="s">
        <v>2058</v>
      </c>
      <c r="E623" s="8" t="str">
        <f>HYPERLINK("https://twitter.com/thammasak3/status/1068479442924769280","1068479442924769280")</f>
        <v>1068479442924769280</v>
      </c>
      <c r="F623" s="5" t="s">
        <v>2059</v>
      </c>
      <c r="G623" s="9"/>
      <c r="H623" s="5" t="str">
        <f>HYPERLINK("https://ctrlq.org/maps/address/#13.74651387,100.53933113","Map")</f>
        <v>Map</v>
      </c>
      <c r="I623" s="10">
        <v>0</v>
      </c>
      <c r="J623" s="10">
        <v>0</v>
      </c>
      <c r="K623" s="5" t="str">
        <f t="shared" si="198"/>
        <v>Instagram</v>
      </c>
      <c r="L623" s="10">
        <v>104</v>
      </c>
      <c r="M623" s="10">
        <v>197</v>
      </c>
      <c r="N623" s="10">
        <v>0</v>
      </c>
      <c r="O623" s="9"/>
      <c r="P623" s="4">
        <v>40485.209432870368</v>
      </c>
      <c r="Q623" s="6" t="s">
        <v>1255</v>
      </c>
      <c r="R623" s="9"/>
      <c r="S623" s="5" t="s">
        <v>1256</v>
      </c>
      <c r="T623" s="9"/>
      <c r="U623" s="8" t="str">
        <f>HYPERLINK("https://pbs.twimg.com/profile_images/968774718978273280/pB33DzBN.jpg","View")</f>
        <v>View</v>
      </c>
    </row>
    <row r="624" spans="1:21" ht="168.75">
      <c r="A624" s="4">
        <v>43434.167048611111</v>
      </c>
      <c r="B624" s="5" t="str">
        <f>HYPERLINK("https://twitter.com/thestandardth","@thestandardth")</f>
        <v>@thestandardth</v>
      </c>
      <c r="C624" s="6" t="s">
        <v>608</v>
      </c>
      <c r="D624" s="7" t="s">
        <v>2060</v>
      </c>
      <c r="E624" s="8" t="str">
        <f>HYPERLINK("https://twitter.com/thestandardth/status/1068474865437630465","1068474865437630465")</f>
        <v>1068474865437630465</v>
      </c>
      <c r="F624" s="5" t="s">
        <v>2061</v>
      </c>
      <c r="G624" s="9"/>
      <c r="H624" s="9"/>
      <c r="I624" s="10">
        <v>36</v>
      </c>
      <c r="J624" s="10">
        <v>25</v>
      </c>
      <c r="K624" s="5" t="str">
        <f>HYPERLINK("https://www.hootsuite.com","Hootsuite Inc.")</f>
        <v>Hootsuite Inc.</v>
      </c>
      <c r="L624" s="10">
        <v>147007</v>
      </c>
      <c r="M624" s="10">
        <v>3</v>
      </c>
      <c r="N624" s="10">
        <v>200</v>
      </c>
      <c r="O624" s="9"/>
      <c r="P624" s="4">
        <v>42787.811111111107</v>
      </c>
      <c r="Q624" s="6" t="s">
        <v>59</v>
      </c>
      <c r="R624" s="7" t="s">
        <v>611</v>
      </c>
      <c r="S624" s="5" t="s">
        <v>612</v>
      </c>
      <c r="T624" s="9"/>
      <c r="U624" s="8" t="str">
        <f>HYPERLINK("https://pbs.twimg.com/profile_images/925538270129172480/sTxyQhdb.jpg","View")</f>
        <v>View</v>
      </c>
    </row>
    <row r="625" spans="1:21" ht="101.25">
      <c r="A625" s="4">
        <v>43434.163553240738</v>
      </c>
      <c r="B625" s="5" t="str">
        <f>HYPERLINK("https://twitter.com/yodyakuzaboss","@yodyakuzaboss")</f>
        <v>@yodyakuzaboss</v>
      </c>
      <c r="C625" s="6" t="s">
        <v>2054</v>
      </c>
      <c r="D625" s="7" t="s">
        <v>2062</v>
      </c>
      <c r="E625" s="8" t="str">
        <f>HYPERLINK("https://twitter.com/yodyakuzaboss/status/1068473596291497984","1068473596291497984")</f>
        <v>1068473596291497984</v>
      </c>
      <c r="F625" s="5" t="s">
        <v>2063</v>
      </c>
      <c r="G625" s="9"/>
      <c r="H625" s="9"/>
      <c r="I625" s="10">
        <v>0</v>
      </c>
      <c r="J625" s="10">
        <v>0</v>
      </c>
      <c r="K625" s="5" t="str">
        <f>HYPERLINK("http://instagram.com","Instagram")</f>
        <v>Instagram</v>
      </c>
      <c r="L625" s="10">
        <v>111</v>
      </c>
      <c r="M625" s="10">
        <v>126</v>
      </c>
      <c r="N625" s="10">
        <v>0</v>
      </c>
      <c r="O625" s="9"/>
      <c r="P625" s="4">
        <v>42805.784583333334</v>
      </c>
      <c r="Q625" s="6" t="s">
        <v>262</v>
      </c>
      <c r="R625" s="7" t="s">
        <v>2057</v>
      </c>
      <c r="S625" s="9"/>
      <c r="T625" s="9"/>
      <c r="U625" s="8" t="str">
        <f>HYPERLINK("https://pbs.twimg.com/profile_images/840758883576504320/5UTGNjwK.jpg","View")</f>
        <v>View</v>
      </c>
    </row>
    <row r="626" spans="1:21" ht="112.5">
      <c r="A626" s="4">
        <v>43434.140717592592</v>
      </c>
      <c r="B626" s="5" t="str">
        <f>HYPERLINK("https://twitter.com/soya_jung_kim","@soya_jung_kim")</f>
        <v>@soya_jung_kim</v>
      </c>
      <c r="C626" s="6" t="s">
        <v>2064</v>
      </c>
      <c r="D626" s="7" t="s">
        <v>2065</v>
      </c>
      <c r="E626" s="8" t="str">
        <f>HYPERLINK("https://twitter.com/soya_jung_kim/status/1068465323601346560","1068465323601346560")</f>
        <v>1068465323601346560</v>
      </c>
      <c r="F626" s="9"/>
      <c r="G626" s="5" t="s">
        <v>2066</v>
      </c>
      <c r="H626" s="9"/>
      <c r="I626" s="10">
        <v>0</v>
      </c>
      <c r="J626" s="10">
        <v>0</v>
      </c>
      <c r="K626" s="5" t="str">
        <f t="shared" ref="K626:K627" si="199">HYPERLINK("http://twitter.com/download/android","Twitter for Android")</f>
        <v>Twitter for Android</v>
      </c>
      <c r="L626" s="10">
        <v>483</v>
      </c>
      <c r="M626" s="10">
        <v>1566</v>
      </c>
      <c r="N626" s="10">
        <v>11</v>
      </c>
      <c r="O626" s="9"/>
      <c r="P626" s="4">
        <v>40287.99391203704</v>
      </c>
      <c r="Q626" s="9"/>
      <c r="R626" s="7" t="s">
        <v>2067</v>
      </c>
      <c r="S626" s="9"/>
      <c r="T626" s="9"/>
      <c r="U626" s="8" t="str">
        <f>HYPERLINK("https://pbs.twimg.com/profile_images/833323211588726784/gNSAgOyW.jpg","View")</f>
        <v>View</v>
      </c>
    </row>
    <row r="627" spans="1:21" ht="135">
      <c r="A627" s="4">
        <v>43434.122488425928</v>
      </c>
      <c r="B627" s="5" t="str">
        <f>HYPERLINK("https://twitter.com/MitsuSawada","@MitsuSawada")</f>
        <v>@MitsuSawada</v>
      </c>
      <c r="C627" s="6" t="s">
        <v>2024</v>
      </c>
      <c r="D627" s="7" t="s">
        <v>2068</v>
      </c>
      <c r="E627" s="8" t="str">
        <f>HYPERLINK("https://twitter.com/MitsuSawada/status/1068458717698355201","1068458717698355201")</f>
        <v>1068458717698355201</v>
      </c>
      <c r="F627" s="9"/>
      <c r="G627" s="5" t="s">
        <v>2069</v>
      </c>
      <c r="H627" s="9"/>
      <c r="I627" s="10">
        <v>4</v>
      </c>
      <c r="J627" s="10">
        <v>7</v>
      </c>
      <c r="K627" s="5" t="str">
        <f t="shared" si="199"/>
        <v>Twitter for Android</v>
      </c>
      <c r="L627" s="10">
        <v>563</v>
      </c>
      <c r="M627" s="10">
        <v>196</v>
      </c>
      <c r="N627" s="10">
        <v>5</v>
      </c>
      <c r="O627" s="9"/>
      <c r="P627" s="4">
        <v>40433.00377314815</v>
      </c>
      <c r="Q627" s="6" t="s">
        <v>59</v>
      </c>
      <c r="R627" s="7" t="s">
        <v>2027</v>
      </c>
      <c r="S627" s="9"/>
      <c r="T627" s="9"/>
      <c r="U627" s="8" t="str">
        <f>HYPERLINK("https://pbs.twimg.com/profile_images/1064179000191270913/3KGsprnq.jpg","View")</f>
        <v>View</v>
      </c>
    </row>
    <row r="628" spans="1:21" ht="112.5">
      <c r="A628" s="4">
        <v>43434.121921296297</v>
      </c>
      <c r="B628" s="5" t="str">
        <f>HYPERLINK("https://twitter.com/MookV","@MookV")</f>
        <v>@MookV</v>
      </c>
      <c r="C628" s="6" t="s">
        <v>2070</v>
      </c>
      <c r="D628" s="7" t="s">
        <v>2071</v>
      </c>
      <c r="E628" s="8" t="str">
        <f>HYPERLINK("https://twitter.com/MookV/status/1068458511091167232","1068458511091167232")</f>
        <v>1068458511091167232</v>
      </c>
      <c r="F628" s="5" t="s">
        <v>2072</v>
      </c>
      <c r="G628" s="9"/>
      <c r="H628" s="9"/>
      <c r="I628" s="10">
        <v>0</v>
      </c>
      <c r="J628" s="10">
        <v>2</v>
      </c>
      <c r="K628" s="5" t="str">
        <f t="shared" ref="K628:K638" si="200">HYPERLINK("http://instagram.com","Instagram")</f>
        <v>Instagram</v>
      </c>
      <c r="L628" s="10">
        <v>2350</v>
      </c>
      <c r="M628" s="10">
        <v>113</v>
      </c>
      <c r="N628" s="10">
        <v>42</v>
      </c>
      <c r="O628" s="9"/>
      <c r="P628" s="4">
        <v>40497.916018518517</v>
      </c>
      <c r="Q628" s="6" t="s">
        <v>41</v>
      </c>
      <c r="R628" s="7" t="s">
        <v>2073</v>
      </c>
      <c r="S628" s="5" t="s">
        <v>2074</v>
      </c>
      <c r="T628" s="9"/>
      <c r="U628" s="8" t="str">
        <f>HYPERLINK("https://pbs.twimg.com/profile_images/714803041409638401/A1spuqed.jpg","View")</f>
        <v>View</v>
      </c>
    </row>
    <row r="629" spans="1:21" ht="157.5">
      <c r="A629" s="4">
        <v>43434.11010416667</v>
      </c>
      <c r="B629" s="5" t="str">
        <f t="shared" ref="B629:B637" si="201">HYPERLINK("https://twitter.com/ambulanceblog","@ambulanceblog")</f>
        <v>@ambulanceblog</v>
      </c>
      <c r="C629" s="6" t="s">
        <v>956</v>
      </c>
      <c r="D629" s="7" t="s">
        <v>2075</v>
      </c>
      <c r="E629" s="8" t="str">
        <f>HYPERLINK("https://twitter.com/ambulanceblog/status/1068454228971020289","1068454228971020289")</f>
        <v>1068454228971020289</v>
      </c>
      <c r="F629" s="5" t="s">
        <v>2076</v>
      </c>
      <c r="G629" s="9"/>
      <c r="H629" s="9"/>
      <c r="I629" s="10">
        <v>0</v>
      </c>
      <c r="J629" s="10">
        <v>0</v>
      </c>
      <c r="K629" s="5" t="str">
        <f t="shared" si="200"/>
        <v>Instagram</v>
      </c>
      <c r="L629" s="10">
        <v>178</v>
      </c>
      <c r="M629" s="10">
        <v>470</v>
      </c>
      <c r="N629" s="10">
        <v>34</v>
      </c>
      <c r="O629" s="9"/>
      <c r="P629" s="4">
        <v>40064.867592592593</v>
      </c>
      <c r="Q629" s="6" t="s">
        <v>41</v>
      </c>
      <c r="R629" s="7" t="s">
        <v>959</v>
      </c>
      <c r="S629" s="5" t="s">
        <v>960</v>
      </c>
      <c r="T629" s="9"/>
      <c r="U629" s="8" t="str">
        <f t="shared" ref="U629:U637" si="202">HYPERLINK("https://pbs.twimg.com/profile_images/790121313524252672/KkIsZtZ9.jpg","View")</f>
        <v>View</v>
      </c>
    </row>
    <row r="630" spans="1:21" ht="135">
      <c r="A630" s="4">
        <v>43434.108611111107</v>
      </c>
      <c r="B630" s="5" t="str">
        <f t="shared" si="201"/>
        <v>@ambulanceblog</v>
      </c>
      <c r="C630" s="6" t="s">
        <v>956</v>
      </c>
      <c r="D630" s="7" t="s">
        <v>2077</v>
      </c>
      <c r="E630" s="8" t="str">
        <f>HYPERLINK("https://twitter.com/ambulanceblog/status/1068453687998246912","1068453687998246912")</f>
        <v>1068453687998246912</v>
      </c>
      <c r="F630" s="5" t="s">
        <v>2078</v>
      </c>
      <c r="G630" s="9"/>
      <c r="H630" s="9"/>
      <c r="I630" s="10">
        <v>0</v>
      </c>
      <c r="J630" s="10">
        <v>0</v>
      </c>
      <c r="K630" s="5" t="str">
        <f t="shared" si="200"/>
        <v>Instagram</v>
      </c>
      <c r="L630" s="10">
        <v>178</v>
      </c>
      <c r="M630" s="10">
        <v>470</v>
      </c>
      <c r="N630" s="10">
        <v>34</v>
      </c>
      <c r="O630" s="9"/>
      <c r="P630" s="4">
        <v>40064.867592592593</v>
      </c>
      <c r="Q630" s="6" t="s">
        <v>41</v>
      </c>
      <c r="R630" s="7" t="s">
        <v>959</v>
      </c>
      <c r="S630" s="5" t="s">
        <v>960</v>
      </c>
      <c r="T630" s="9"/>
      <c r="U630" s="8" t="str">
        <f t="shared" si="202"/>
        <v>View</v>
      </c>
    </row>
    <row r="631" spans="1:21" ht="146.25">
      <c r="A631" s="4">
        <v>43434.106527777782</v>
      </c>
      <c r="B631" s="5" t="str">
        <f t="shared" si="201"/>
        <v>@ambulanceblog</v>
      </c>
      <c r="C631" s="6" t="s">
        <v>956</v>
      </c>
      <c r="D631" s="7" t="s">
        <v>2079</v>
      </c>
      <c r="E631" s="8" t="str">
        <f>HYPERLINK("https://twitter.com/ambulanceblog/status/1068452929986748419","1068452929986748419")</f>
        <v>1068452929986748419</v>
      </c>
      <c r="F631" s="5" t="s">
        <v>2080</v>
      </c>
      <c r="G631" s="9"/>
      <c r="H631" s="9"/>
      <c r="I631" s="10">
        <v>0</v>
      </c>
      <c r="J631" s="10">
        <v>0</v>
      </c>
      <c r="K631" s="5" t="str">
        <f t="shared" si="200"/>
        <v>Instagram</v>
      </c>
      <c r="L631" s="10">
        <v>178</v>
      </c>
      <c r="M631" s="10">
        <v>470</v>
      </c>
      <c r="N631" s="10">
        <v>34</v>
      </c>
      <c r="O631" s="9"/>
      <c r="P631" s="4">
        <v>40064.867592592593</v>
      </c>
      <c r="Q631" s="6" t="s">
        <v>41</v>
      </c>
      <c r="R631" s="7" t="s">
        <v>959</v>
      </c>
      <c r="S631" s="5" t="s">
        <v>960</v>
      </c>
      <c r="T631" s="9"/>
      <c r="U631" s="8" t="str">
        <f t="shared" si="202"/>
        <v>View</v>
      </c>
    </row>
    <row r="632" spans="1:21" ht="146.25">
      <c r="A632" s="4">
        <v>43434.102361111116</v>
      </c>
      <c r="B632" s="5" t="str">
        <f t="shared" si="201"/>
        <v>@ambulanceblog</v>
      </c>
      <c r="C632" s="6" t="s">
        <v>956</v>
      </c>
      <c r="D632" s="7" t="s">
        <v>2081</v>
      </c>
      <c r="E632" s="8" t="str">
        <f>HYPERLINK("https://twitter.com/ambulanceblog/status/1068451423728386048","1068451423728386048")</f>
        <v>1068451423728386048</v>
      </c>
      <c r="F632" s="5" t="s">
        <v>2082</v>
      </c>
      <c r="G632" s="9"/>
      <c r="H632" s="9"/>
      <c r="I632" s="10">
        <v>0</v>
      </c>
      <c r="J632" s="10">
        <v>0</v>
      </c>
      <c r="K632" s="5" t="str">
        <f t="shared" si="200"/>
        <v>Instagram</v>
      </c>
      <c r="L632" s="10">
        <v>178</v>
      </c>
      <c r="M632" s="10">
        <v>470</v>
      </c>
      <c r="N632" s="10">
        <v>34</v>
      </c>
      <c r="O632" s="9"/>
      <c r="P632" s="4">
        <v>40064.867592592593</v>
      </c>
      <c r="Q632" s="6" t="s">
        <v>41</v>
      </c>
      <c r="R632" s="7" t="s">
        <v>959</v>
      </c>
      <c r="S632" s="5" t="s">
        <v>960</v>
      </c>
      <c r="T632" s="9"/>
      <c r="U632" s="8" t="str">
        <f t="shared" si="202"/>
        <v>View</v>
      </c>
    </row>
    <row r="633" spans="1:21" ht="135">
      <c r="A633" s="4">
        <v>43434.100601851853</v>
      </c>
      <c r="B633" s="5" t="str">
        <f t="shared" si="201"/>
        <v>@ambulanceblog</v>
      </c>
      <c r="C633" s="6" t="s">
        <v>956</v>
      </c>
      <c r="D633" s="7" t="s">
        <v>2077</v>
      </c>
      <c r="E633" s="8" t="str">
        <f>HYPERLINK("https://twitter.com/ambulanceblog/status/1068450782624669697","1068450782624669697")</f>
        <v>1068450782624669697</v>
      </c>
      <c r="F633" s="5" t="s">
        <v>2083</v>
      </c>
      <c r="G633" s="9"/>
      <c r="H633" s="9"/>
      <c r="I633" s="10">
        <v>0</v>
      </c>
      <c r="J633" s="10">
        <v>0</v>
      </c>
      <c r="K633" s="5" t="str">
        <f t="shared" si="200"/>
        <v>Instagram</v>
      </c>
      <c r="L633" s="10">
        <v>178</v>
      </c>
      <c r="M633" s="10">
        <v>470</v>
      </c>
      <c r="N633" s="10">
        <v>34</v>
      </c>
      <c r="O633" s="9"/>
      <c r="P633" s="4">
        <v>40064.867592592593</v>
      </c>
      <c r="Q633" s="6" t="s">
        <v>41</v>
      </c>
      <c r="R633" s="7" t="s">
        <v>959</v>
      </c>
      <c r="S633" s="5" t="s">
        <v>960</v>
      </c>
      <c r="T633" s="9"/>
      <c r="U633" s="8" t="str">
        <f t="shared" si="202"/>
        <v>View</v>
      </c>
    </row>
    <row r="634" spans="1:21" ht="135">
      <c r="A634" s="4">
        <v>43434.09988425926</v>
      </c>
      <c r="B634" s="5" t="str">
        <f t="shared" si="201"/>
        <v>@ambulanceblog</v>
      </c>
      <c r="C634" s="6" t="s">
        <v>956</v>
      </c>
      <c r="D634" s="7" t="s">
        <v>2077</v>
      </c>
      <c r="E634" s="8" t="str">
        <f>HYPERLINK("https://twitter.com/ambulanceblog/status/1068450524436070400","1068450524436070400")</f>
        <v>1068450524436070400</v>
      </c>
      <c r="F634" s="5" t="s">
        <v>2084</v>
      </c>
      <c r="G634" s="9"/>
      <c r="H634" s="9"/>
      <c r="I634" s="10">
        <v>0</v>
      </c>
      <c r="J634" s="10">
        <v>0</v>
      </c>
      <c r="K634" s="5" t="str">
        <f t="shared" si="200"/>
        <v>Instagram</v>
      </c>
      <c r="L634" s="10">
        <v>178</v>
      </c>
      <c r="M634" s="10">
        <v>470</v>
      </c>
      <c r="N634" s="10">
        <v>34</v>
      </c>
      <c r="O634" s="9"/>
      <c r="P634" s="4">
        <v>40064.867592592593</v>
      </c>
      <c r="Q634" s="6" t="s">
        <v>41</v>
      </c>
      <c r="R634" s="7" t="s">
        <v>959</v>
      </c>
      <c r="S634" s="5" t="s">
        <v>960</v>
      </c>
      <c r="T634" s="9"/>
      <c r="U634" s="8" t="str">
        <f t="shared" si="202"/>
        <v>View</v>
      </c>
    </row>
    <row r="635" spans="1:21" ht="135">
      <c r="A635" s="4">
        <v>43434.095578703702</v>
      </c>
      <c r="B635" s="5" t="str">
        <f t="shared" si="201"/>
        <v>@ambulanceblog</v>
      </c>
      <c r="C635" s="6" t="s">
        <v>956</v>
      </c>
      <c r="D635" s="7" t="s">
        <v>2077</v>
      </c>
      <c r="E635" s="8" t="str">
        <f>HYPERLINK("https://twitter.com/ambulanceblog/status/1068448962951053312","1068448962951053312")</f>
        <v>1068448962951053312</v>
      </c>
      <c r="F635" s="5" t="s">
        <v>2085</v>
      </c>
      <c r="G635" s="9"/>
      <c r="H635" s="9"/>
      <c r="I635" s="10">
        <v>0</v>
      </c>
      <c r="J635" s="10">
        <v>0</v>
      </c>
      <c r="K635" s="5" t="str">
        <f t="shared" si="200"/>
        <v>Instagram</v>
      </c>
      <c r="L635" s="10">
        <v>178</v>
      </c>
      <c r="M635" s="10">
        <v>470</v>
      </c>
      <c r="N635" s="10">
        <v>34</v>
      </c>
      <c r="O635" s="9"/>
      <c r="P635" s="4">
        <v>40064.867592592593</v>
      </c>
      <c r="Q635" s="6" t="s">
        <v>41</v>
      </c>
      <c r="R635" s="7" t="s">
        <v>959</v>
      </c>
      <c r="S635" s="5" t="s">
        <v>960</v>
      </c>
      <c r="T635" s="9"/>
      <c r="U635" s="8" t="str">
        <f t="shared" si="202"/>
        <v>View</v>
      </c>
    </row>
    <row r="636" spans="1:21" ht="135">
      <c r="A636" s="4">
        <v>43434.094652777778</v>
      </c>
      <c r="B636" s="5" t="str">
        <f t="shared" si="201"/>
        <v>@ambulanceblog</v>
      </c>
      <c r="C636" s="6" t="s">
        <v>956</v>
      </c>
      <c r="D636" s="7" t="s">
        <v>2077</v>
      </c>
      <c r="E636" s="8" t="str">
        <f>HYPERLINK("https://twitter.com/ambulanceblog/status/1068448627608248320","1068448627608248320")</f>
        <v>1068448627608248320</v>
      </c>
      <c r="F636" s="5" t="s">
        <v>2086</v>
      </c>
      <c r="G636" s="9"/>
      <c r="H636" s="9"/>
      <c r="I636" s="10">
        <v>0</v>
      </c>
      <c r="J636" s="10">
        <v>0</v>
      </c>
      <c r="K636" s="5" t="str">
        <f t="shared" si="200"/>
        <v>Instagram</v>
      </c>
      <c r="L636" s="10">
        <v>178</v>
      </c>
      <c r="M636" s="10">
        <v>470</v>
      </c>
      <c r="N636" s="10">
        <v>34</v>
      </c>
      <c r="O636" s="9"/>
      <c r="P636" s="4">
        <v>40064.867592592593</v>
      </c>
      <c r="Q636" s="6" t="s">
        <v>41</v>
      </c>
      <c r="R636" s="7" t="s">
        <v>959</v>
      </c>
      <c r="S636" s="5" t="s">
        <v>960</v>
      </c>
      <c r="T636" s="9"/>
      <c r="U636" s="8" t="str">
        <f t="shared" si="202"/>
        <v>View</v>
      </c>
    </row>
    <row r="637" spans="1:21" ht="135">
      <c r="A637" s="4">
        <v>43434.0933912037</v>
      </c>
      <c r="B637" s="5" t="str">
        <f t="shared" si="201"/>
        <v>@ambulanceblog</v>
      </c>
      <c r="C637" s="6" t="s">
        <v>956</v>
      </c>
      <c r="D637" s="7" t="s">
        <v>2077</v>
      </c>
      <c r="E637" s="8" t="str">
        <f>HYPERLINK("https://twitter.com/ambulanceblog/status/1068448170110328834","1068448170110328834")</f>
        <v>1068448170110328834</v>
      </c>
      <c r="F637" s="5" t="s">
        <v>2087</v>
      </c>
      <c r="G637" s="9"/>
      <c r="H637" s="9"/>
      <c r="I637" s="10">
        <v>0</v>
      </c>
      <c r="J637" s="10">
        <v>0</v>
      </c>
      <c r="K637" s="5" t="str">
        <f t="shared" si="200"/>
        <v>Instagram</v>
      </c>
      <c r="L637" s="10">
        <v>178</v>
      </c>
      <c r="M637" s="10">
        <v>470</v>
      </c>
      <c r="N637" s="10">
        <v>34</v>
      </c>
      <c r="O637" s="9"/>
      <c r="P637" s="4">
        <v>40064.867592592593</v>
      </c>
      <c r="Q637" s="6" t="s">
        <v>41</v>
      </c>
      <c r="R637" s="7" t="s">
        <v>959</v>
      </c>
      <c r="S637" s="5" t="s">
        <v>960</v>
      </c>
      <c r="T637" s="9"/>
      <c r="U637" s="8" t="str">
        <f t="shared" si="202"/>
        <v>View</v>
      </c>
    </row>
    <row r="638" spans="1:21" ht="135">
      <c r="A638" s="4">
        <v>43434.090324074074</v>
      </c>
      <c r="B638" s="5" t="str">
        <f>HYPERLINK("https://twitter.com/thammasak3","@thammasak3")</f>
        <v>@thammasak3</v>
      </c>
      <c r="C638" s="6" t="s">
        <v>1252</v>
      </c>
      <c r="D638" s="7" t="s">
        <v>2088</v>
      </c>
      <c r="E638" s="8" t="str">
        <f>HYPERLINK("https://twitter.com/thammasak3/status/1068447057990598658","1068447057990598658")</f>
        <v>1068447057990598658</v>
      </c>
      <c r="F638" s="5" t="s">
        <v>2089</v>
      </c>
      <c r="G638" s="9"/>
      <c r="H638" s="5" t="str">
        <f>HYPERLINK("https://ctrlq.org/maps/address/#13.7437009,100.54651798","Map")</f>
        <v>Map</v>
      </c>
      <c r="I638" s="10">
        <v>0</v>
      </c>
      <c r="J638" s="10">
        <v>0</v>
      </c>
      <c r="K638" s="5" t="str">
        <f t="shared" si="200"/>
        <v>Instagram</v>
      </c>
      <c r="L638" s="10">
        <v>104</v>
      </c>
      <c r="M638" s="10">
        <v>197</v>
      </c>
      <c r="N638" s="10">
        <v>0</v>
      </c>
      <c r="O638" s="9"/>
      <c r="P638" s="4">
        <v>40485.209432870368</v>
      </c>
      <c r="Q638" s="6" t="s">
        <v>1255</v>
      </c>
      <c r="R638" s="9"/>
      <c r="S638" s="5" t="s">
        <v>1256</v>
      </c>
      <c r="T638" s="9"/>
      <c r="U638" s="8" t="str">
        <f>HYPERLINK("https://pbs.twimg.com/profile_images/968774718978273280/pB33DzBN.jpg","View")</f>
        <v>View</v>
      </c>
    </row>
    <row r="639" spans="1:21" ht="90">
      <c r="A639" s="4">
        <v>43434.08493055556</v>
      </c>
      <c r="B639" s="5" t="str">
        <f>HYPERLINK("https://twitter.com/Deadlydoll66","@Deadlydoll66")</f>
        <v>@Deadlydoll66</v>
      </c>
      <c r="C639" s="6" t="s">
        <v>2090</v>
      </c>
      <c r="D639" s="7" t="s">
        <v>2091</v>
      </c>
      <c r="E639" s="8" t="str">
        <f>HYPERLINK("https://twitter.com/Deadlydoll66/status/1068445103641919488","1068445103641919488")</f>
        <v>1068445103641919488</v>
      </c>
      <c r="F639" s="9"/>
      <c r="G639" s="5" t="s">
        <v>2092</v>
      </c>
      <c r="H639" s="9"/>
      <c r="I639" s="10">
        <v>4</v>
      </c>
      <c r="J639" s="10">
        <v>7</v>
      </c>
      <c r="K639" s="5" t="str">
        <f>HYPERLINK("http://twitter.com/download/iphone","Twitter for iPhone")</f>
        <v>Twitter for iPhone</v>
      </c>
      <c r="L639" s="10">
        <v>99</v>
      </c>
      <c r="M639" s="10">
        <v>124</v>
      </c>
      <c r="N639" s="10">
        <v>0</v>
      </c>
      <c r="O639" s="9"/>
      <c r="P639" s="4">
        <v>41945.285266203704</v>
      </c>
      <c r="Q639" s="9"/>
      <c r="R639" s="7" t="s">
        <v>2093</v>
      </c>
      <c r="S639" s="5" t="s">
        <v>2094</v>
      </c>
      <c r="T639" s="9"/>
      <c r="U639" s="8" t="str">
        <f>HYPERLINK("https://pbs.twimg.com/profile_images/827223975730114561/p0jpU7tj.jpg","View")</f>
        <v>View</v>
      </c>
    </row>
    <row r="640" spans="1:21" ht="180">
      <c r="A640" s="4">
        <v>43434.083333333328</v>
      </c>
      <c r="B640" s="5" t="str">
        <f>HYPERLINK("https://twitter.com/KBank_Live","@KBank_Live")</f>
        <v>@KBank_Live</v>
      </c>
      <c r="C640" s="6" t="s">
        <v>2095</v>
      </c>
      <c r="D640" s="7" t="s">
        <v>2096</v>
      </c>
      <c r="E640" s="8" t="str">
        <f>HYPERLINK("https://twitter.com/KBank_Live/status/1068444528426790912","1068444528426790912")</f>
        <v>1068444528426790912</v>
      </c>
      <c r="F640" s="5" t="s">
        <v>2097</v>
      </c>
      <c r="G640" s="5" t="s">
        <v>2098</v>
      </c>
      <c r="H640" s="9"/>
      <c r="I640" s="10">
        <v>1</v>
      </c>
      <c r="J640" s="10">
        <v>2</v>
      </c>
      <c r="K640" s="5" t="str">
        <f>HYPERLINK("https://about.twitter.com/products/tweetdeck","TweetDeck")</f>
        <v>TweetDeck</v>
      </c>
      <c r="L640" s="10">
        <v>206798</v>
      </c>
      <c r="M640" s="10">
        <v>26218</v>
      </c>
      <c r="N640" s="10">
        <v>791</v>
      </c>
      <c r="O640" s="9"/>
      <c r="P640" s="4">
        <v>40061.381157407406</v>
      </c>
      <c r="Q640" s="6" t="s">
        <v>59</v>
      </c>
      <c r="R640" s="7" t="s">
        <v>2099</v>
      </c>
      <c r="S640" s="5" t="s">
        <v>2100</v>
      </c>
      <c r="T640" s="9"/>
      <c r="U640" s="8" t="str">
        <f>HYPERLINK("https://pbs.twimg.com/profile_images/924672026706526208/baiy7RFn.jpg","View")</f>
        <v>View</v>
      </c>
    </row>
    <row r="641" spans="1:21" ht="202.5">
      <c r="A641" s="4">
        <v>43434.077060185184</v>
      </c>
      <c r="B641" s="5" t="str">
        <f>HYPERLINK("https://twitter.com/SamoWissammt8","@SamoWissammt8")</f>
        <v>@SamoWissammt8</v>
      </c>
      <c r="C641" s="6" t="s">
        <v>2101</v>
      </c>
      <c r="D641" s="7" t="s">
        <v>2102</v>
      </c>
      <c r="E641" s="8" t="str">
        <f>HYPERLINK("https://twitter.com/SamoWissammt8/status/1068442253583163393","1068442253583163393")</f>
        <v>1068442253583163393</v>
      </c>
      <c r="F641" s="5" t="s">
        <v>2103</v>
      </c>
      <c r="G641" s="9"/>
      <c r="H641" s="9"/>
      <c r="I641" s="10">
        <v>1</v>
      </c>
      <c r="J641" s="10">
        <v>1</v>
      </c>
      <c r="K641" s="5" t="str">
        <f t="shared" ref="K641:K642" si="203">HYPERLINK("http://twitter.com","Twitter Web Client")</f>
        <v>Twitter Web Client</v>
      </c>
      <c r="L641" s="10">
        <v>445</v>
      </c>
      <c r="M641" s="10">
        <v>95</v>
      </c>
      <c r="N641" s="10">
        <v>1</v>
      </c>
      <c r="O641" s="9"/>
      <c r="P641" s="4">
        <v>43209.454525462963</v>
      </c>
      <c r="Q641" s="6" t="s">
        <v>2104</v>
      </c>
      <c r="R641" s="9"/>
      <c r="S641" s="9"/>
      <c r="T641" s="9"/>
      <c r="U641" s="8" t="str">
        <f>HYPERLINK("https://pbs.twimg.com/profile_images/987029106528342017/XnkU3xZF.jpg","View")</f>
        <v>View</v>
      </c>
    </row>
    <row r="642" spans="1:21" ht="202.5">
      <c r="A642" s="4">
        <v>43434.054826388892</v>
      </c>
      <c r="B642" s="5" t="str">
        <f>HYPERLINK("https://twitter.com/Marylene2489","@Marylene2489")</f>
        <v>@Marylene2489</v>
      </c>
      <c r="C642" s="6" t="s">
        <v>170</v>
      </c>
      <c r="D642" s="7" t="s">
        <v>2105</v>
      </c>
      <c r="E642" s="8" t="str">
        <f>HYPERLINK("https://twitter.com/Marylene2489/status/1068434194085240833","1068434194085240833")</f>
        <v>1068434194085240833</v>
      </c>
      <c r="F642" s="9"/>
      <c r="G642" s="5" t="s">
        <v>2106</v>
      </c>
      <c r="H642" s="9"/>
      <c r="I642" s="10">
        <v>5</v>
      </c>
      <c r="J642" s="10">
        <v>3</v>
      </c>
      <c r="K642" s="5" t="str">
        <f t="shared" si="203"/>
        <v>Twitter Web Client</v>
      </c>
      <c r="L642" s="10">
        <v>210</v>
      </c>
      <c r="M642" s="10">
        <v>69</v>
      </c>
      <c r="N642" s="10">
        <v>8</v>
      </c>
      <c r="O642" s="9"/>
      <c r="P642" s="4">
        <v>40749.25571759259</v>
      </c>
      <c r="Q642" s="6" t="s">
        <v>173</v>
      </c>
      <c r="R642" s="7" t="s">
        <v>174</v>
      </c>
      <c r="S642" s="9"/>
      <c r="T642" s="9"/>
      <c r="U642" s="8" t="str">
        <f>HYPERLINK("https://pbs.twimg.com/profile_images/925087093507813376/EO7d_Yor.jpg","View")</f>
        <v>View</v>
      </c>
    </row>
    <row r="643" spans="1:21" ht="112.5">
      <c r="A643" s="4">
        <v>43434.05296296296</v>
      </c>
      <c r="B643" s="5" t="str">
        <f>HYPERLINK("https://twitter.com/pimwaaaa","@pimwaaaa")</f>
        <v>@pimwaaaa</v>
      </c>
      <c r="C643" s="6" t="s">
        <v>2107</v>
      </c>
      <c r="D643" s="7" t="s">
        <v>2108</v>
      </c>
      <c r="E643" s="8" t="str">
        <f>HYPERLINK("https://twitter.com/pimwaaaa/status/1068433521465712641","1068433521465712641")</f>
        <v>1068433521465712641</v>
      </c>
      <c r="F643" s="9"/>
      <c r="G643" s="5" t="s">
        <v>2109</v>
      </c>
      <c r="H643" s="9"/>
      <c r="I643" s="10">
        <v>5</v>
      </c>
      <c r="J643" s="10">
        <v>8</v>
      </c>
      <c r="K643" s="5" t="str">
        <f>HYPERLINK("http://twitter.com/download/iphone","Twitter for iPhone")</f>
        <v>Twitter for iPhone</v>
      </c>
      <c r="L643" s="10">
        <v>1256</v>
      </c>
      <c r="M643" s="10">
        <v>218</v>
      </c>
      <c r="N643" s="10">
        <v>3</v>
      </c>
      <c r="O643" s="9"/>
      <c r="P643" s="4">
        <v>39973.287615740745</v>
      </c>
      <c r="Q643" s="9"/>
      <c r="R643" s="7" t="s">
        <v>2110</v>
      </c>
      <c r="S643" s="5" t="s">
        <v>2111</v>
      </c>
      <c r="T643" s="9"/>
      <c r="U643" s="8" t="str">
        <f>HYPERLINK("https://pbs.twimg.com/profile_images/998107090865471488/NBMl_5sP.jpg","View")</f>
        <v>View</v>
      </c>
    </row>
    <row r="644" spans="1:21" ht="202.5">
      <c r="A644" s="4">
        <v>43434.048692129625</v>
      </c>
      <c r="B644" s="5" t="str">
        <f>HYPERLINK("https://twitter.com/rahma_souha","@rahma_souha")</f>
        <v>@rahma_souha</v>
      </c>
      <c r="C644" s="6" t="s">
        <v>2112</v>
      </c>
      <c r="D644" s="7" t="s">
        <v>2102</v>
      </c>
      <c r="E644" s="8" t="str">
        <f>HYPERLINK("https://twitter.com/rahma_souha/status/1068431972219977730","1068431972219977730")</f>
        <v>1068431972219977730</v>
      </c>
      <c r="F644" s="5" t="s">
        <v>2103</v>
      </c>
      <c r="G644" s="9"/>
      <c r="H644" s="9"/>
      <c r="I644" s="10">
        <v>1</v>
      </c>
      <c r="J644" s="10">
        <v>0</v>
      </c>
      <c r="K644" s="5" t="str">
        <f>HYPERLINK("http://twitter.com/download/android","Twitter for Android")</f>
        <v>Twitter for Android</v>
      </c>
      <c r="L644" s="10">
        <v>1595</v>
      </c>
      <c r="M644" s="10">
        <v>203</v>
      </c>
      <c r="N644" s="10">
        <v>1</v>
      </c>
      <c r="O644" s="9"/>
      <c r="P644" s="4">
        <v>43115.149942129632</v>
      </c>
      <c r="Q644" s="6" t="s">
        <v>2104</v>
      </c>
      <c r="R644" s="7" t="s">
        <v>2113</v>
      </c>
      <c r="S644" s="5" t="s">
        <v>2103</v>
      </c>
      <c r="T644" s="9"/>
      <c r="U644" s="8" t="str">
        <f>HYPERLINK("https://pbs.twimg.com/profile_images/986147073480429568/bTpbLnUa.jpg","View")</f>
        <v>View</v>
      </c>
    </row>
    <row r="645" spans="1:21" ht="67.5">
      <c r="A645" s="4">
        <v>43434.040451388893</v>
      </c>
      <c r="B645" s="5" t="str">
        <f>HYPERLINK("https://twitter.com/gunaree9","@gunaree9")</f>
        <v>@gunaree9</v>
      </c>
      <c r="C645" s="6" t="s">
        <v>2114</v>
      </c>
      <c r="D645" s="7" t="s">
        <v>2115</v>
      </c>
      <c r="E645" s="8" t="str">
        <f>HYPERLINK("https://twitter.com/gunaree9/status/1068428986102018048","1068428986102018048")</f>
        <v>1068428986102018048</v>
      </c>
      <c r="F645" s="5" t="s">
        <v>2116</v>
      </c>
      <c r="G645" s="9"/>
      <c r="H645" s="9"/>
      <c r="I645" s="10">
        <v>2</v>
      </c>
      <c r="J645" s="10">
        <v>5</v>
      </c>
      <c r="K645" s="5" t="str">
        <f>HYPERLINK("http://instagram.com","Instagram")</f>
        <v>Instagram</v>
      </c>
      <c r="L645" s="10">
        <v>1126</v>
      </c>
      <c r="M645" s="10">
        <v>87</v>
      </c>
      <c r="N645" s="10">
        <v>2</v>
      </c>
      <c r="O645" s="9"/>
      <c r="P645" s="4">
        <v>40693.76935185185</v>
      </c>
      <c r="Q645" s="9"/>
      <c r="R645" s="9"/>
      <c r="S645" s="9"/>
      <c r="T645" s="9"/>
      <c r="U645" s="8" t="str">
        <f>HYPERLINK("https://pbs.twimg.com/profile_images/1051133872853774336/3wz4Zacp.jpg","View")</f>
        <v>View</v>
      </c>
    </row>
    <row r="646" spans="1:21" ht="56.25">
      <c r="A646" s="4">
        <v>43434.01771990741</v>
      </c>
      <c r="B646" s="5" t="str">
        <f>HYPERLINK("https://twitter.com/ahou_ksk_freeze","@ahou_ksk_freeze")</f>
        <v>@ahou_ksk_freeze</v>
      </c>
      <c r="C646" s="6" t="s">
        <v>1413</v>
      </c>
      <c r="D646" s="7" t="s">
        <v>2117</v>
      </c>
      <c r="E646" s="8" t="str">
        <f>HYPERLINK("https://twitter.com/ahou_ksk_freeze/status/1068420747314388992","1068420747314388992")</f>
        <v>1068420747314388992</v>
      </c>
      <c r="F646" s="9"/>
      <c r="G646" s="9"/>
      <c r="H646" s="9"/>
      <c r="I646" s="10">
        <v>0</v>
      </c>
      <c r="J646" s="10">
        <v>2</v>
      </c>
      <c r="K646" s="5" t="str">
        <f>HYPERLINK("http://twitter.com/download/android","Twitter for Android")</f>
        <v>Twitter for Android</v>
      </c>
      <c r="L646" s="10">
        <v>77</v>
      </c>
      <c r="M646" s="10">
        <v>670</v>
      </c>
      <c r="N646" s="10">
        <v>0</v>
      </c>
      <c r="O646" s="9"/>
      <c r="P646" s="4">
        <v>43082.068194444444</v>
      </c>
      <c r="Q646" s="9"/>
      <c r="R646" s="9"/>
      <c r="S646" s="9"/>
      <c r="T646" s="9"/>
      <c r="U646" s="8" t="str">
        <f>HYPERLINK("https://pbs.twimg.com/profile_images/1051467025380298754/6yl0hC-4.jpg","View")</f>
        <v>View</v>
      </c>
    </row>
    <row r="647" spans="1:21" ht="123.75">
      <c r="A647" s="4">
        <v>43433.930023148147</v>
      </c>
      <c r="B647" s="5" t="str">
        <f>HYPERLINK("https://twitter.com/thammasak3","@thammasak3")</f>
        <v>@thammasak3</v>
      </c>
      <c r="C647" s="6" t="s">
        <v>1252</v>
      </c>
      <c r="D647" s="7" t="s">
        <v>2118</v>
      </c>
      <c r="E647" s="8" t="str">
        <f>HYPERLINK("https://twitter.com/thammasak3/status/1068388970642505728","1068388970642505728")</f>
        <v>1068388970642505728</v>
      </c>
      <c r="F647" s="5" t="s">
        <v>2119</v>
      </c>
      <c r="G647" s="9"/>
      <c r="H647" s="5" t="str">
        <f>HYPERLINK("https://ctrlq.org/maps/address/#13.74503912,100.53349684","Map")</f>
        <v>Map</v>
      </c>
      <c r="I647" s="10">
        <v>0</v>
      </c>
      <c r="J647" s="10">
        <v>0</v>
      </c>
      <c r="K647" s="5" t="str">
        <f>HYPERLINK("http://instagram.com","Instagram")</f>
        <v>Instagram</v>
      </c>
      <c r="L647" s="10">
        <v>104</v>
      </c>
      <c r="M647" s="10">
        <v>197</v>
      </c>
      <c r="N647" s="10">
        <v>0</v>
      </c>
      <c r="O647" s="9"/>
      <c r="P647" s="4">
        <v>40485.209432870368</v>
      </c>
      <c r="Q647" s="6" t="s">
        <v>1255</v>
      </c>
      <c r="R647" s="9"/>
      <c r="S647" s="5" t="s">
        <v>1256</v>
      </c>
      <c r="T647" s="9"/>
      <c r="U647" s="8" t="str">
        <f>HYPERLINK("https://pbs.twimg.com/profile_images/968774718978273280/pB33DzBN.jpg","View")</f>
        <v>View</v>
      </c>
    </row>
    <row r="648" spans="1:21" ht="112.5">
      <c r="A648" s="4">
        <v>43433.929930555554</v>
      </c>
      <c r="B648" s="5" t="str">
        <f>HYPERLINK("https://twitter.com/JKMtt94","@JKMtt94")</f>
        <v>@JKMtt94</v>
      </c>
      <c r="C648" s="6" t="s">
        <v>2120</v>
      </c>
      <c r="D648" s="7" t="s">
        <v>2121</v>
      </c>
      <c r="E648" s="8" t="str">
        <f>HYPERLINK("https://twitter.com/JKMtt94/status/1068388933749268481","1068388933749268481")</f>
        <v>1068388933749268481</v>
      </c>
      <c r="F648" s="9"/>
      <c r="G648" s="9"/>
      <c r="H648" s="9"/>
      <c r="I648" s="10">
        <v>0</v>
      </c>
      <c r="J648" s="10">
        <v>0</v>
      </c>
      <c r="K648" s="5" t="str">
        <f>HYPERLINK("http://twitter.com/download/android","Twitter for Android")</f>
        <v>Twitter for Android</v>
      </c>
      <c r="L648" s="10">
        <v>67</v>
      </c>
      <c r="M648" s="10">
        <v>452</v>
      </c>
      <c r="N648" s="10">
        <v>0</v>
      </c>
      <c r="O648" s="9"/>
      <c r="P648" s="4">
        <v>42028.818773148145</v>
      </c>
      <c r="Q648" s="6" t="s">
        <v>201</v>
      </c>
      <c r="R648" s="7" t="s">
        <v>2122</v>
      </c>
      <c r="S648" s="9"/>
      <c r="T648" s="9"/>
      <c r="U648" s="8" t="str">
        <f>HYPERLINK("https://pbs.twimg.com/profile_images/1062358739502587904/-yQn7LVM.jpg","View")</f>
        <v>View</v>
      </c>
    </row>
    <row r="649" spans="1:21" ht="123.75">
      <c r="A649" s="4">
        <v>43433.883136574077</v>
      </c>
      <c r="B649" s="5" t="str">
        <f>HYPERLINK("https://twitter.com/thammasak3","@thammasak3")</f>
        <v>@thammasak3</v>
      </c>
      <c r="C649" s="6" t="s">
        <v>1252</v>
      </c>
      <c r="D649" s="7" t="s">
        <v>2123</v>
      </c>
      <c r="E649" s="8" t="str">
        <f>HYPERLINK("https://twitter.com/thammasak3/status/1068371975670661120","1068371975670661120")</f>
        <v>1068371975670661120</v>
      </c>
      <c r="F649" s="5" t="s">
        <v>2124</v>
      </c>
      <c r="G649" s="9"/>
      <c r="H649" s="5" t="str">
        <f>HYPERLINK("https://ctrlq.org/maps/address/#13.7285623,100.53720845","Map")</f>
        <v>Map</v>
      </c>
      <c r="I649" s="10">
        <v>0</v>
      </c>
      <c r="J649" s="10">
        <v>0</v>
      </c>
      <c r="K649" s="5" t="str">
        <f>HYPERLINK("http://instagram.com","Instagram")</f>
        <v>Instagram</v>
      </c>
      <c r="L649" s="10">
        <v>104</v>
      </c>
      <c r="M649" s="10">
        <v>197</v>
      </c>
      <c r="N649" s="10">
        <v>0</v>
      </c>
      <c r="O649" s="9"/>
      <c r="P649" s="4">
        <v>40485.209432870368</v>
      </c>
      <c r="Q649" s="6" t="s">
        <v>1255</v>
      </c>
      <c r="R649" s="9"/>
      <c r="S649" s="5" t="s">
        <v>1256</v>
      </c>
      <c r="T649" s="9"/>
      <c r="U649" s="8" t="str">
        <f>HYPERLINK("https://pbs.twimg.com/profile_images/968774718978273280/pB33DzBN.jpg","View")</f>
        <v>View</v>
      </c>
    </row>
    <row r="650" spans="1:21" ht="236.25">
      <c r="A650" s="4">
        <v>43433.871585648143</v>
      </c>
      <c r="B650" s="5" t="str">
        <f>HYPERLINK("https://twitter.com/LERKAHerb","@LERKAHerb")</f>
        <v>@LERKAHerb</v>
      </c>
      <c r="C650" s="6" t="s">
        <v>1426</v>
      </c>
      <c r="D650" s="7" t="s">
        <v>2125</v>
      </c>
      <c r="E650" s="8" t="str">
        <f>HYPERLINK("https://twitter.com/LERKAHerb/status/1068367790111973377","1068367790111973377")</f>
        <v>1068367790111973377</v>
      </c>
      <c r="F650" s="9"/>
      <c r="G650" s="5" t="s">
        <v>2126</v>
      </c>
      <c r="H650" s="9"/>
      <c r="I650" s="10">
        <v>0</v>
      </c>
      <c r="J650" s="10">
        <v>0</v>
      </c>
      <c r="K650" s="5" t="str">
        <f>HYPERLINK("https://www.hootsuite.com","Hootsuite Inc.")</f>
        <v>Hootsuite Inc.</v>
      </c>
      <c r="L650" s="10">
        <v>2</v>
      </c>
      <c r="M650" s="10">
        <v>0</v>
      </c>
      <c r="N650" s="10">
        <v>0</v>
      </c>
      <c r="O650" s="9"/>
      <c r="P650" s="4">
        <v>43427.407349537039</v>
      </c>
      <c r="Q650" s="9"/>
      <c r="R650" s="9"/>
      <c r="S650" s="9"/>
      <c r="T650" s="9"/>
      <c r="U650" s="8" t="str">
        <f>HYPERLINK("https://pbs.twimg.com/profile_images/1066036149892788224/zyD7K-9i.jpg","View")</f>
        <v>View</v>
      </c>
    </row>
    <row r="651" spans="1:21" ht="225">
      <c r="A651" s="4">
        <v>43433.842546296291</v>
      </c>
      <c r="B651" s="5" t="str">
        <f>HYPERLINK("https://twitter.com/iconsiam","@iconsiam")</f>
        <v>@iconsiam</v>
      </c>
      <c r="C651" s="6" t="s">
        <v>792</v>
      </c>
      <c r="D651" s="7" t="s">
        <v>2127</v>
      </c>
      <c r="E651" s="8" t="str">
        <f>HYPERLINK("https://twitter.com/iconsiam/status/1068357266414362624","1068357266414362624")</f>
        <v>1068357266414362624</v>
      </c>
      <c r="F651" s="9"/>
      <c r="G651" s="5" t="s">
        <v>2128</v>
      </c>
      <c r="H651" s="9"/>
      <c r="I651" s="10">
        <v>5</v>
      </c>
      <c r="J651" s="10">
        <v>8</v>
      </c>
      <c r="K651" s="5" t="str">
        <f>HYPERLINK("http://twitter.com","Twitter Web Client")</f>
        <v>Twitter Web Client</v>
      </c>
      <c r="L651" s="10">
        <v>10687</v>
      </c>
      <c r="M651" s="10">
        <v>4</v>
      </c>
      <c r="N651" s="10">
        <v>6</v>
      </c>
      <c r="O651" s="9"/>
      <c r="P651" s="4">
        <v>41597.142604166671</v>
      </c>
      <c r="Q651" s="9"/>
      <c r="R651" s="9"/>
      <c r="S651" s="9"/>
      <c r="T651" s="9"/>
      <c r="U651" s="8" t="str">
        <f>HYPERLINK("https://pbs.twimg.com/profile_images/1018773361365737473/JA61dOav.jpg","View")</f>
        <v>View</v>
      </c>
    </row>
    <row r="652" spans="1:21" ht="123.75">
      <c r="A652" s="4">
        <v>43433.835127314815</v>
      </c>
      <c r="B652" s="5" t="str">
        <f>HYPERLINK("https://twitter.com/papadthep","@papadthep")</f>
        <v>@papadthep</v>
      </c>
      <c r="C652" s="6" t="s">
        <v>1981</v>
      </c>
      <c r="D652" s="7" t="s">
        <v>2129</v>
      </c>
      <c r="E652" s="8" t="str">
        <f>HYPERLINK("https://twitter.com/papadthep/status/1068354581157953537","1068354581157953537")</f>
        <v>1068354581157953537</v>
      </c>
      <c r="F652" s="9"/>
      <c r="G652" s="5" t="s">
        <v>2130</v>
      </c>
      <c r="H652" s="9"/>
      <c r="I652" s="10">
        <v>6</v>
      </c>
      <c r="J652" s="10">
        <v>4</v>
      </c>
      <c r="K652" s="5" t="str">
        <f>HYPERLINK("http://twitter.com/download/android","Twitter for Android")</f>
        <v>Twitter for Android</v>
      </c>
      <c r="L652" s="10">
        <v>1145</v>
      </c>
      <c r="M652" s="10">
        <v>115</v>
      </c>
      <c r="N652" s="10">
        <v>4</v>
      </c>
      <c r="O652" s="9"/>
      <c r="P652" s="4">
        <v>40749.268506944441</v>
      </c>
      <c r="Q652" s="6" t="s">
        <v>1733</v>
      </c>
      <c r="R652" s="13" t="s">
        <v>1984</v>
      </c>
      <c r="S652" s="9"/>
      <c r="T652" s="9"/>
      <c r="U652" s="8" t="str">
        <f>HYPERLINK("https://pbs.twimg.com/profile_images/853207440321519616/0cINKn33.jpg","View")</f>
        <v>View</v>
      </c>
    </row>
    <row r="653" spans="1:21" ht="135">
      <c r="A653" s="4">
        <v>43433.831250000003</v>
      </c>
      <c r="B653" s="5" t="str">
        <f>HYPERLINK("https://twitter.com/women_truelife","@women_truelife")</f>
        <v>@women_truelife</v>
      </c>
      <c r="C653" s="6" t="s">
        <v>2131</v>
      </c>
      <c r="D653" s="7" t="s">
        <v>2132</v>
      </c>
      <c r="E653" s="8" t="str">
        <f>HYPERLINK("https://twitter.com/women_truelife/status/1068353173541158912","1068353173541158912")</f>
        <v>1068353173541158912</v>
      </c>
      <c r="F653" s="6" t="s">
        <v>2133</v>
      </c>
      <c r="G653" s="9"/>
      <c r="H653" s="9"/>
      <c r="I653" s="10">
        <v>7</v>
      </c>
      <c r="J653" s="10">
        <v>6</v>
      </c>
      <c r="K653" s="5" t="str">
        <f>HYPERLINK("https://about.twitter.com/products/tweetdeck","TweetDeck")</f>
        <v>TweetDeck</v>
      </c>
      <c r="L653" s="10">
        <v>15365</v>
      </c>
      <c r="M653" s="10">
        <v>43</v>
      </c>
      <c r="N653" s="10">
        <v>21</v>
      </c>
      <c r="O653" s="9"/>
      <c r="P653" s="4">
        <v>42069.767361111109</v>
      </c>
      <c r="Q653" s="6" t="s">
        <v>98</v>
      </c>
      <c r="R653" s="7" t="s">
        <v>2134</v>
      </c>
      <c r="S653" s="5" t="s">
        <v>2135</v>
      </c>
      <c r="T653" s="9"/>
      <c r="U653" s="8" t="str">
        <f>HYPERLINK("https://pbs.twimg.com/profile_images/1012257489058852864/D7VocYCE.jpg","View")</f>
        <v>View</v>
      </c>
    </row>
    <row r="654" spans="1:21" ht="213.75">
      <c r="A654" s="4">
        <v>43433.828842592593</v>
      </c>
      <c r="B654" s="5" t="str">
        <f t="shared" ref="B654:B655" si="204">HYPERLINK("https://twitter.com/Marylene2489","@Marylene2489")</f>
        <v>@Marylene2489</v>
      </c>
      <c r="C654" s="6" t="s">
        <v>170</v>
      </c>
      <c r="D654" s="7" t="s">
        <v>2136</v>
      </c>
      <c r="E654" s="8" t="str">
        <f>HYPERLINK("https://twitter.com/Marylene2489/status/1068352301369196544","1068352301369196544")</f>
        <v>1068352301369196544</v>
      </c>
      <c r="F654" s="5" t="s">
        <v>2137</v>
      </c>
      <c r="G654" s="9"/>
      <c r="H654" s="9"/>
      <c r="I654" s="10">
        <v>2</v>
      </c>
      <c r="J654" s="10">
        <v>4</v>
      </c>
      <c r="K654" s="5" t="str">
        <f t="shared" ref="K654:K655" si="205">HYPERLINK("http://twitter.com","Twitter Web Client")</f>
        <v>Twitter Web Client</v>
      </c>
      <c r="L654" s="10">
        <v>210</v>
      </c>
      <c r="M654" s="10">
        <v>69</v>
      </c>
      <c r="N654" s="10">
        <v>8</v>
      </c>
      <c r="O654" s="9"/>
      <c r="P654" s="4">
        <v>40749.25571759259</v>
      </c>
      <c r="Q654" s="6" t="s">
        <v>173</v>
      </c>
      <c r="R654" s="7" t="s">
        <v>174</v>
      </c>
      <c r="S654" s="9"/>
      <c r="T654" s="9"/>
      <c r="U654" s="8" t="str">
        <f t="shared" ref="U654:U655" si="206">HYPERLINK("https://pbs.twimg.com/profile_images/925087093507813376/EO7d_Yor.jpg","View")</f>
        <v>View</v>
      </c>
    </row>
    <row r="655" spans="1:21" ht="236.25">
      <c r="A655" s="4">
        <v>43433.803645833337</v>
      </c>
      <c r="B655" s="5" t="str">
        <f t="shared" si="204"/>
        <v>@Marylene2489</v>
      </c>
      <c r="C655" s="6" t="s">
        <v>170</v>
      </c>
      <c r="D655" s="7" t="s">
        <v>2138</v>
      </c>
      <c r="E655" s="8" t="str">
        <f>HYPERLINK("https://twitter.com/Marylene2489/status/1068343170902061056","1068343170902061056")</f>
        <v>1068343170902061056</v>
      </c>
      <c r="F655" s="9"/>
      <c r="G655" s="5" t="s">
        <v>2139</v>
      </c>
      <c r="H655" s="9"/>
      <c r="I655" s="10">
        <v>2</v>
      </c>
      <c r="J655" s="10">
        <v>8</v>
      </c>
      <c r="K655" s="5" t="str">
        <f t="shared" si="205"/>
        <v>Twitter Web Client</v>
      </c>
      <c r="L655" s="10">
        <v>210</v>
      </c>
      <c r="M655" s="10">
        <v>69</v>
      </c>
      <c r="N655" s="10">
        <v>8</v>
      </c>
      <c r="O655" s="9"/>
      <c r="P655" s="4">
        <v>40749.25571759259</v>
      </c>
      <c r="Q655" s="6" t="s">
        <v>173</v>
      </c>
      <c r="R655" s="7" t="s">
        <v>174</v>
      </c>
      <c r="S655" s="9"/>
      <c r="T655" s="9"/>
      <c r="U655" s="8" t="str">
        <f t="shared" si="206"/>
        <v>View</v>
      </c>
    </row>
    <row r="656" spans="1:21" ht="101.25">
      <c r="A656" s="4">
        <v>43433.791770833333</v>
      </c>
      <c r="B656" s="5" t="str">
        <f>HYPERLINK("https://twitter.com/MheeYok_st","@MheeYok_st")</f>
        <v>@MheeYok_st</v>
      </c>
      <c r="C656" s="6" t="s">
        <v>2140</v>
      </c>
      <c r="D656" s="7" t="s">
        <v>2141</v>
      </c>
      <c r="E656" s="8" t="str">
        <f>HYPERLINK("https://twitter.com/MheeYok_st/status/1068338866183012352","1068338866183012352")</f>
        <v>1068338866183012352</v>
      </c>
      <c r="F656" s="9"/>
      <c r="G656" s="5" t="s">
        <v>2142</v>
      </c>
      <c r="H656" s="9"/>
      <c r="I656" s="10">
        <v>0</v>
      </c>
      <c r="J656" s="10">
        <v>2</v>
      </c>
      <c r="K656" s="5" t="str">
        <f>HYPERLINK("http://twitter.com/download/android","Twitter for Android")</f>
        <v>Twitter for Android</v>
      </c>
      <c r="L656" s="10">
        <v>17</v>
      </c>
      <c r="M656" s="10">
        <v>69</v>
      </c>
      <c r="N656" s="10">
        <v>0</v>
      </c>
      <c r="O656" s="9"/>
      <c r="P656" s="4">
        <v>42616.206527777773</v>
      </c>
      <c r="Q656" s="6" t="s">
        <v>2143</v>
      </c>
      <c r="R656" s="7" t="s">
        <v>2144</v>
      </c>
      <c r="S656" s="9"/>
      <c r="T656" s="9"/>
      <c r="U656" s="8" t="str">
        <f>HYPERLINK("https://pbs.twimg.com/profile_images/1046370079464611841/bpRzjTUM.jpg","View")</f>
        <v>View</v>
      </c>
    </row>
    <row r="657" spans="1:21" ht="123.75">
      <c r="A657" s="4">
        <v>43433.787280092598</v>
      </c>
      <c r="B657" s="5" t="str">
        <f>HYPERLINK("https://twitter.com/thammasak3","@thammasak3")</f>
        <v>@thammasak3</v>
      </c>
      <c r="C657" s="6" t="s">
        <v>1252</v>
      </c>
      <c r="D657" s="7" t="s">
        <v>2145</v>
      </c>
      <c r="E657" s="8" t="str">
        <f>HYPERLINK("https://twitter.com/thammasak3/status/1068337239715790853","1068337239715790853")</f>
        <v>1068337239715790853</v>
      </c>
      <c r="F657" s="5" t="s">
        <v>2146</v>
      </c>
      <c r="G657" s="9"/>
      <c r="H657" s="5" t="str">
        <f>HYPERLINK("https://ctrlq.org/maps/address/#13.7285623,100.53720845","Map")</f>
        <v>Map</v>
      </c>
      <c r="I657" s="10">
        <v>0</v>
      </c>
      <c r="J657" s="10">
        <v>0</v>
      </c>
      <c r="K657" s="5" t="str">
        <f>HYPERLINK("http://instagram.com","Instagram")</f>
        <v>Instagram</v>
      </c>
      <c r="L657" s="10">
        <v>104</v>
      </c>
      <c r="M657" s="10">
        <v>197</v>
      </c>
      <c r="N657" s="10">
        <v>0</v>
      </c>
      <c r="O657" s="9"/>
      <c r="P657" s="4">
        <v>40485.209432870368</v>
      </c>
      <c r="Q657" s="6" t="s">
        <v>1255</v>
      </c>
      <c r="R657" s="9"/>
      <c r="S657" s="5" t="s">
        <v>1256</v>
      </c>
      <c r="T657" s="9"/>
      <c r="U657" s="8" t="str">
        <f>HYPERLINK("https://pbs.twimg.com/profile_images/968774718978273280/pB33DzBN.jpg","View")</f>
        <v>View</v>
      </c>
    </row>
    <row r="658" spans="1:21" ht="78.75">
      <c r="A658" s="4">
        <v>43433.781458333338</v>
      </c>
      <c r="B658" s="5" t="str">
        <f>HYPERLINK("https://twitter.com/sentangmati","@sentangmati")</f>
        <v>@sentangmati</v>
      </c>
      <c r="C658" s="6" t="s">
        <v>2147</v>
      </c>
      <c r="D658" s="7" t="s">
        <v>2148</v>
      </c>
      <c r="E658" s="8" t="str">
        <f>HYPERLINK("https://twitter.com/sentangmati/status/1068335129788059649","1068335129788059649")</f>
        <v>1068335129788059649</v>
      </c>
      <c r="F658" s="5" t="s">
        <v>2149</v>
      </c>
      <c r="G658" s="9"/>
      <c r="H658" s="9"/>
      <c r="I658" s="10">
        <v>0</v>
      </c>
      <c r="J658" s="10">
        <v>0</v>
      </c>
      <c r="K658" s="5" t="str">
        <f>HYPERLINK("http://www.facebook.com/twitter","Facebook")</f>
        <v>Facebook</v>
      </c>
      <c r="L658" s="10">
        <v>1875</v>
      </c>
      <c r="M658" s="10">
        <v>7</v>
      </c>
      <c r="N658" s="10">
        <v>10</v>
      </c>
      <c r="O658" s="9"/>
      <c r="P658" s="4">
        <v>41199.158715277779</v>
      </c>
      <c r="Q658" s="9"/>
      <c r="R658" s="9"/>
      <c r="S658" s="5" t="s">
        <v>2150</v>
      </c>
      <c r="T658" s="9"/>
      <c r="U658" s="8" t="str">
        <f>HYPERLINK("https://pbs.twimg.com/profile_images/924851446549377024/l4ZR0IRK.jpg","View")</f>
        <v>View</v>
      </c>
    </row>
    <row r="659" spans="1:21" ht="123.75">
      <c r="A659" s="4">
        <v>43433.771180555559</v>
      </c>
      <c r="B659" s="5" t="str">
        <f>HYPERLINK("https://twitter.com/WKlankasikorn","@WKlankasikorn")</f>
        <v>@WKlankasikorn</v>
      </c>
      <c r="C659" s="6" t="s">
        <v>2151</v>
      </c>
      <c r="D659" s="7" t="s">
        <v>2152</v>
      </c>
      <c r="E659" s="8" t="str">
        <f>HYPERLINK("https://twitter.com/WKlankasikorn/status/1068331406953074688","1068331406953074688")</f>
        <v>1068331406953074688</v>
      </c>
      <c r="F659" s="9"/>
      <c r="G659" s="5" t="s">
        <v>2153</v>
      </c>
      <c r="H659" s="9"/>
      <c r="I659" s="10">
        <v>195</v>
      </c>
      <c r="J659" s="10">
        <v>430</v>
      </c>
      <c r="K659" s="5" t="str">
        <f>HYPERLINK("http://twitter.com/download/android","Twitter for Android")</f>
        <v>Twitter for Android</v>
      </c>
      <c r="L659" s="10">
        <v>12</v>
      </c>
      <c r="M659" s="10">
        <v>38</v>
      </c>
      <c r="N659" s="10">
        <v>0</v>
      </c>
      <c r="O659" s="9"/>
      <c r="P659" s="4">
        <v>43396.748090277775</v>
      </c>
      <c r="Q659" s="9"/>
      <c r="R659" s="7" t="s">
        <v>2154</v>
      </c>
      <c r="S659" s="9"/>
      <c r="T659" s="9"/>
      <c r="U659" s="8" t="str">
        <f>HYPERLINK("https://pbs.twimg.com/profile_images/1071415872034500608/YXtrzEdy.jpg","View")</f>
        <v>View</v>
      </c>
    </row>
    <row r="660" spans="1:21" ht="135">
      <c r="A660" s="4">
        <v>43433.762245370366</v>
      </c>
      <c r="B660" s="5" t="str">
        <f>HYPERLINK("https://twitter.com/xkanom","@xkanom")</f>
        <v>@xkanom</v>
      </c>
      <c r="C660" s="6" t="s">
        <v>2155</v>
      </c>
      <c r="D660" s="7" t="s">
        <v>2156</v>
      </c>
      <c r="E660" s="8" t="str">
        <f>HYPERLINK("https://twitter.com/xkanom/status/1068328167834705920","1068328167834705920")</f>
        <v>1068328167834705920</v>
      </c>
      <c r="F660" s="9"/>
      <c r="G660" s="5" t="s">
        <v>2157</v>
      </c>
      <c r="H660" s="9"/>
      <c r="I660" s="10">
        <v>27</v>
      </c>
      <c r="J660" s="10">
        <v>75</v>
      </c>
      <c r="K660" s="5" t="str">
        <f>HYPERLINK("http://twitter.com/download/iphone","Twitter for iPhone")</f>
        <v>Twitter for iPhone</v>
      </c>
      <c r="L660" s="10">
        <v>286</v>
      </c>
      <c r="M660" s="10">
        <v>187</v>
      </c>
      <c r="N660" s="10">
        <v>0</v>
      </c>
      <c r="O660" s="9"/>
      <c r="P660" s="4">
        <v>40946.935254629629</v>
      </c>
      <c r="Q660" s="6" t="s">
        <v>2158</v>
      </c>
      <c r="R660" s="7" t="s">
        <v>2159</v>
      </c>
      <c r="S660" s="5" t="s">
        <v>2160</v>
      </c>
      <c r="T660" s="9"/>
      <c r="U660" s="8" t="str">
        <f>HYPERLINK("https://pbs.twimg.com/profile_images/1057448501473210369/ryWMgaLZ.jpg","View")</f>
        <v>View</v>
      </c>
    </row>
    <row r="661" spans="1:21" ht="67.5">
      <c r="A661" s="4">
        <v>43433.740416666667</v>
      </c>
      <c r="B661" s="5" t="str">
        <f>HYPERLINK("https://twitter.com/teengreenment","@teengreenment")</f>
        <v>@teengreenment</v>
      </c>
      <c r="C661" s="6" t="s">
        <v>2161</v>
      </c>
      <c r="D661" s="7" t="s">
        <v>2162</v>
      </c>
      <c r="E661" s="8" t="str">
        <f>HYPERLINK("https://twitter.com/teengreenment/status/1068320256924409856","1068320256924409856")</f>
        <v>1068320256924409856</v>
      </c>
      <c r="F661" s="9"/>
      <c r="G661" s="9"/>
      <c r="H661" s="9"/>
      <c r="I661" s="10">
        <v>0</v>
      </c>
      <c r="J661" s="10">
        <v>0</v>
      </c>
      <c r="K661" s="5" t="str">
        <f>HYPERLINK("http://twitter.com/download/android","Twitter for Android")</f>
        <v>Twitter for Android</v>
      </c>
      <c r="L661" s="10">
        <v>14</v>
      </c>
      <c r="M661" s="10">
        <v>82</v>
      </c>
      <c r="N661" s="10">
        <v>0</v>
      </c>
      <c r="O661" s="9"/>
      <c r="P661" s="4">
        <v>43292.476180555561</v>
      </c>
      <c r="Q661" s="9"/>
      <c r="R661" s="9"/>
      <c r="S661" s="9"/>
      <c r="T661" s="9"/>
      <c r="U661" s="8" t="str">
        <f>HYPERLINK("https://pbs.twimg.com/profile_images/1017113166327603200/qqeXNyNe.jpg","View")</f>
        <v>View</v>
      </c>
    </row>
    <row r="662" spans="1:21" ht="123.75">
      <c r="A662" s="4">
        <v>43433.739525462966</v>
      </c>
      <c r="B662" s="5" t="str">
        <f>HYPERLINK("https://twitter.com/HunzHomePantip","@HunzHomePantip")</f>
        <v>@HunzHomePantip</v>
      </c>
      <c r="C662" s="6" t="s">
        <v>2163</v>
      </c>
      <c r="D662" s="7" t="s">
        <v>2164</v>
      </c>
      <c r="E662" s="8" t="str">
        <f>HYPERLINK("https://twitter.com/HunzHomePantip/status/1068319933329801216","1068319933329801216")</f>
        <v>1068319933329801216</v>
      </c>
      <c r="F662" s="5" t="s">
        <v>2165</v>
      </c>
      <c r="G662" s="9"/>
      <c r="H662" s="9"/>
      <c r="I662" s="10">
        <v>4</v>
      </c>
      <c r="J662" s="10">
        <v>4</v>
      </c>
      <c r="K662" s="5" t="str">
        <f t="shared" ref="K662:K663" si="207">HYPERLINK("http://instagram.com","Instagram")</f>
        <v>Instagram</v>
      </c>
      <c r="L662" s="10">
        <v>5362</v>
      </c>
      <c r="M662" s="10">
        <v>115</v>
      </c>
      <c r="N662" s="10">
        <v>21</v>
      </c>
      <c r="O662" s="9"/>
      <c r="P662" s="4">
        <v>41031.384687500002</v>
      </c>
      <c r="Q662" s="6" t="s">
        <v>2166</v>
      </c>
      <c r="R662" s="7" t="s">
        <v>2167</v>
      </c>
      <c r="S662" s="5" t="s">
        <v>2168</v>
      </c>
      <c r="T662" s="9"/>
      <c r="U662" s="8" t="str">
        <f>HYPERLINK("https://pbs.twimg.com/profile_images/927351893898149888/tAV5IXJd.jpg","View")</f>
        <v>View</v>
      </c>
    </row>
    <row r="663" spans="1:21" ht="123.75">
      <c r="A663" s="4">
        <v>43433.70207175926</v>
      </c>
      <c r="B663" s="5" t="str">
        <f>HYPERLINK("https://twitter.com/thammasak3","@thammasak3")</f>
        <v>@thammasak3</v>
      </c>
      <c r="C663" s="6" t="s">
        <v>1252</v>
      </c>
      <c r="D663" s="7" t="s">
        <v>2169</v>
      </c>
      <c r="E663" s="8" t="str">
        <f>HYPERLINK("https://twitter.com/thammasak3/status/1068306361765830656","1068306361765830656")</f>
        <v>1068306361765830656</v>
      </c>
      <c r="F663" s="5" t="s">
        <v>2170</v>
      </c>
      <c r="G663" s="9"/>
      <c r="H663" s="5" t="str">
        <f>HYPERLINK("https://ctrlq.org/maps/address/#13.74463503,100.52988857","Map")</f>
        <v>Map</v>
      </c>
      <c r="I663" s="10">
        <v>0</v>
      </c>
      <c r="J663" s="10">
        <v>1</v>
      </c>
      <c r="K663" s="5" t="str">
        <f t="shared" si="207"/>
        <v>Instagram</v>
      </c>
      <c r="L663" s="10">
        <v>104</v>
      </c>
      <c r="M663" s="10">
        <v>197</v>
      </c>
      <c r="N663" s="10">
        <v>0</v>
      </c>
      <c r="O663" s="9"/>
      <c r="P663" s="4">
        <v>40485.209432870368</v>
      </c>
      <c r="Q663" s="6" t="s">
        <v>1255</v>
      </c>
      <c r="R663" s="9"/>
      <c r="S663" s="5" t="s">
        <v>1256</v>
      </c>
      <c r="T663" s="9"/>
      <c r="U663" s="8" t="str">
        <f>HYPERLINK("https://pbs.twimg.com/profile_images/968774718978273280/pB33DzBN.jpg","View")</f>
        <v>View</v>
      </c>
    </row>
    <row r="664" spans="1:21" ht="191.25">
      <c r="A664" s="4">
        <v>43433.661562499998</v>
      </c>
      <c r="B664" s="5" t="str">
        <f>HYPERLINK("https://twitter.com/GINGUN7","@GINGUN7")</f>
        <v>@GINGUN7</v>
      </c>
      <c r="C664" s="6" t="s">
        <v>179</v>
      </c>
      <c r="D664" s="7" t="s">
        <v>2171</v>
      </c>
      <c r="E664" s="8" t="str">
        <f>HYPERLINK("https://twitter.com/GINGUN7/status/1068291682527936513","1068291682527936513")</f>
        <v>1068291682527936513</v>
      </c>
      <c r="F664" s="9"/>
      <c r="G664" s="5" t="s">
        <v>2172</v>
      </c>
      <c r="H664" s="9"/>
      <c r="I664" s="10">
        <v>50</v>
      </c>
      <c r="J664" s="10">
        <v>29</v>
      </c>
      <c r="K664" s="5" t="str">
        <f>HYPERLINK("http://twitter.com/download/android","Twitter for Android")</f>
        <v>Twitter for Android</v>
      </c>
      <c r="L664" s="10">
        <v>1067</v>
      </c>
      <c r="M664" s="10">
        <v>74</v>
      </c>
      <c r="N664" s="10">
        <v>2</v>
      </c>
      <c r="O664" s="9"/>
      <c r="P664" s="4">
        <v>43330.166342592594</v>
      </c>
      <c r="Q664" s="6" t="s">
        <v>182</v>
      </c>
      <c r="R664" s="7" t="s">
        <v>183</v>
      </c>
      <c r="S664" s="9"/>
      <c r="T664" s="9"/>
      <c r="U664" s="8" t="str">
        <f>HYPERLINK("https://pbs.twimg.com/profile_images/1030771806716616704/gzXlES3Q.jpg","View")</f>
        <v>View</v>
      </c>
    </row>
    <row r="665" spans="1:21" ht="191.25">
      <c r="A665" s="4">
        <v>43433.647256944445</v>
      </c>
      <c r="B665" s="5" t="str">
        <f>HYPERLINK("https://twitter.com/Goodluck_","@Goodluck_")</f>
        <v>@Goodluck_</v>
      </c>
      <c r="C665" s="6" t="s">
        <v>2173</v>
      </c>
      <c r="D665" s="7" t="s">
        <v>2174</v>
      </c>
      <c r="E665" s="8" t="str">
        <f>HYPERLINK("https://twitter.com/Goodluck_/status/1068286495948070917","1068286495948070917")</f>
        <v>1068286495948070917</v>
      </c>
      <c r="F665" s="5" t="s">
        <v>2175</v>
      </c>
      <c r="G665" s="9"/>
      <c r="H665" s="9"/>
      <c r="I665" s="10">
        <v>0</v>
      </c>
      <c r="J665" s="10">
        <v>0</v>
      </c>
      <c r="K665" s="5" t="str">
        <f>HYPERLINK("http://twitter.com/download/iphone","Twitter for iPhone")</f>
        <v>Twitter for iPhone</v>
      </c>
      <c r="L665" s="10">
        <v>9</v>
      </c>
      <c r="M665" s="10">
        <v>36</v>
      </c>
      <c r="N665" s="10">
        <v>0</v>
      </c>
      <c r="O665" s="9"/>
      <c r="P665" s="4">
        <v>40349.975752314815</v>
      </c>
      <c r="Q665" s="6" t="s">
        <v>59</v>
      </c>
      <c r="R665" s="9"/>
      <c r="S665" s="9"/>
      <c r="T665" s="9"/>
      <c r="U665" s="8" t="str">
        <f>HYPERLINK("https://pbs.twimg.com/profile_images/1015568538/ding.JPG","View")</f>
        <v>View</v>
      </c>
    </row>
    <row r="666" spans="1:21" ht="112.5">
      <c r="A666" s="4">
        <v>43433.625694444447</v>
      </c>
      <c r="B666" s="5" t="str">
        <f>HYPERLINK("https://twitter.com/women_truelife","@women_truelife")</f>
        <v>@women_truelife</v>
      </c>
      <c r="C666" s="6" t="s">
        <v>2131</v>
      </c>
      <c r="D666" s="7" t="s">
        <v>2176</v>
      </c>
      <c r="E666" s="8" t="str">
        <f>HYPERLINK("https://twitter.com/women_truelife/status/1068278683373395969","1068278683373395969")</f>
        <v>1068278683373395969</v>
      </c>
      <c r="F666" s="6" t="s">
        <v>2177</v>
      </c>
      <c r="G666" s="9"/>
      <c r="H666" s="9"/>
      <c r="I666" s="10">
        <v>7</v>
      </c>
      <c r="J666" s="10">
        <v>8</v>
      </c>
      <c r="K666" s="5" t="str">
        <f>HYPERLINK("https://about.twitter.com/products/tweetdeck","TweetDeck")</f>
        <v>TweetDeck</v>
      </c>
      <c r="L666" s="10">
        <v>15365</v>
      </c>
      <c r="M666" s="10">
        <v>43</v>
      </c>
      <c r="N666" s="10">
        <v>21</v>
      </c>
      <c r="O666" s="9"/>
      <c r="P666" s="4">
        <v>42069.767361111109</v>
      </c>
      <c r="Q666" s="6" t="s">
        <v>98</v>
      </c>
      <c r="R666" s="7" t="s">
        <v>2134</v>
      </c>
      <c r="S666" s="5" t="s">
        <v>2135</v>
      </c>
      <c r="T666" s="9"/>
      <c r="U666" s="8" t="str">
        <f>HYPERLINK("https://pbs.twimg.com/profile_images/1012257489058852864/D7VocYCE.jpg","View")</f>
        <v>View</v>
      </c>
    </row>
    <row r="667" spans="1:21" ht="56.25">
      <c r="A667" s="4">
        <v>43433.447604166664</v>
      </c>
      <c r="B667" s="5" t="str">
        <f>HYPERLINK("https://twitter.com/Kuangsupachai","@Kuangsupachai")</f>
        <v>@Kuangsupachai</v>
      </c>
      <c r="C667" s="6" t="s">
        <v>2178</v>
      </c>
      <c r="D667" s="7" t="s">
        <v>2179</v>
      </c>
      <c r="E667" s="8" t="str">
        <f>HYPERLINK("https://twitter.com/Kuangsupachai/status/1068214146892582912","1068214146892582912")</f>
        <v>1068214146892582912</v>
      </c>
      <c r="F667" s="9"/>
      <c r="G667" s="9"/>
      <c r="H667" s="9"/>
      <c r="I667" s="10">
        <v>0</v>
      </c>
      <c r="J667" s="10">
        <v>0</v>
      </c>
      <c r="K667" s="5" t="str">
        <f>HYPERLINK("http://twitter.com/download/android","Twitter for Android")</f>
        <v>Twitter for Android</v>
      </c>
      <c r="L667" s="10">
        <v>3</v>
      </c>
      <c r="M667" s="10">
        <v>68</v>
      </c>
      <c r="N667" s="10">
        <v>0</v>
      </c>
      <c r="O667" s="9"/>
      <c r="P667" s="4">
        <v>40528.171365740738</v>
      </c>
      <c r="Q667" s="9"/>
      <c r="R667" s="9"/>
      <c r="S667" s="9"/>
      <c r="T667" s="9"/>
      <c r="U667" s="8" t="str">
        <f>HYPERLINK("https://pbs.twimg.com/profile_images/1857351164/image.jpg","View")</f>
        <v>View</v>
      </c>
    </row>
    <row r="668" spans="1:21" ht="180">
      <c r="A668" s="4">
        <v>43433.415104166663</v>
      </c>
      <c r="B668" s="5" t="str">
        <f>HYPERLINK("https://twitter.com/Gin_THEBOSS_HSJ","@Gin_THEBOSS_HSJ")</f>
        <v>@Gin_THEBOSS_HSJ</v>
      </c>
      <c r="C668" s="6" t="s">
        <v>2180</v>
      </c>
      <c r="D668" s="7" t="s">
        <v>2181</v>
      </c>
      <c r="E668" s="8" t="str">
        <f>HYPERLINK("https://twitter.com/Gin_THEBOSS_HSJ/status/1068202367584108545","1068202367584108545")</f>
        <v>1068202367584108545</v>
      </c>
      <c r="F668" s="9"/>
      <c r="G668" s="5" t="s">
        <v>2182</v>
      </c>
      <c r="H668" s="9"/>
      <c r="I668" s="10">
        <v>17</v>
      </c>
      <c r="J668" s="10">
        <v>18</v>
      </c>
      <c r="K668" s="5" t="str">
        <f>HYPERLINK("http://twitter.com/download/iphone","Twitter for iPhone")</f>
        <v>Twitter for iPhone</v>
      </c>
      <c r="L668" s="10">
        <v>353</v>
      </c>
      <c r="M668" s="10">
        <v>784</v>
      </c>
      <c r="N668" s="10">
        <v>25</v>
      </c>
      <c r="O668" s="9"/>
      <c r="P668" s="4">
        <v>40209.405787037038</v>
      </c>
      <c r="Q668" s="6" t="s">
        <v>2183</v>
      </c>
      <c r="R668" s="7" t="s">
        <v>2184</v>
      </c>
      <c r="S668" s="9"/>
      <c r="T668" s="9"/>
      <c r="U668" s="8" t="str">
        <f>HYPERLINK("https://pbs.twimg.com/profile_images/1070245104139481089/hJ1yO849.jpg","View")</f>
        <v>View</v>
      </c>
    </row>
    <row r="669" spans="1:21" ht="78.75">
      <c r="A669" s="4">
        <v>43433.405023148152</v>
      </c>
      <c r="B669" s="5" t="str">
        <f>HYPERLINK("https://twitter.com/ToyJoyKandy","@ToyJoyKandy")</f>
        <v>@ToyJoyKandy</v>
      </c>
      <c r="C669" s="6" t="s">
        <v>1311</v>
      </c>
      <c r="D669" s="7" t="s">
        <v>2053</v>
      </c>
      <c r="E669" s="8" t="str">
        <f>HYPERLINK("https://twitter.com/ToyJoyKandy/status/1068198713292517376","1068198713292517376")</f>
        <v>1068198713292517376</v>
      </c>
      <c r="F669" s="5" t="s">
        <v>1313</v>
      </c>
      <c r="G669" s="9"/>
      <c r="H669" s="9"/>
      <c r="I669" s="10">
        <v>4</v>
      </c>
      <c r="J669" s="10">
        <v>5</v>
      </c>
      <c r="K669" s="5" t="str">
        <f>HYPERLINK("http://twitter.com","Twitter Web Client")</f>
        <v>Twitter Web Client</v>
      </c>
      <c r="L669" s="10">
        <v>8574</v>
      </c>
      <c r="M669" s="10">
        <v>97</v>
      </c>
      <c r="N669" s="10">
        <v>100</v>
      </c>
      <c r="O669" s="9"/>
      <c r="P669" s="4">
        <v>40315.038217592592</v>
      </c>
      <c r="Q669" s="6" t="s">
        <v>1314</v>
      </c>
      <c r="R669" s="7" t="s">
        <v>1315</v>
      </c>
      <c r="S669" s="5" t="s">
        <v>1316</v>
      </c>
      <c r="T669" s="9"/>
      <c r="U669" s="8" t="str">
        <f>HYPERLINK("https://pbs.twimg.com/profile_images/1068214925653303296/0LL_6Hid.jpg","View")</f>
        <v>View</v>
      </c>
    </row>
    <row r="670" spans="1:21" ht="112.5">
      <c r="A670" s="4">
        <v>43433.366666666669</v>
      </c>
      <c r="B670" s="5" t="str">
        <f>HYPERLINK("https://twitter.com/Aplepieeeee","@Aplepieeeee")</f>
        <v>@Aplepieeeee</v>
      </c>
      <c r="C670" s="6" t="s">
        <v>2185</v>
      </c>
      <c r="D670" s="7" t="s">
        <v>2186</v>
      </c>
      <c r="E670" s="8" t="str">
        <f>HYPERLINK("https://twitter.com/Aplepieeeee/status/1068184815818616832","1068184815818616832")</f>
        <v>1068184815818616832</v>
      </c>
      <c r="F670" s="9"/>
      <c r="G670" s="5" t="s">
        <v>2187</v>
      </c>
      <c r="H670" s="9"/>
      <c r="I670" s="10">
        <v>32</v>
      </c>
      <c r="J670" s="10">
        <v>50</v>
      </c>
      <c r="K670" s="5" t="str">
        <f t="shared" ref="K670:K672" si="208">HYPERLINK("http://twitter.com/download/iphone","Twitter for iPhone")</f>
        <v>Twitter for iPhone</v>
      </c>
      <c r="L670" s="10">
        <v>1734</v>
      </c>
      <c r="M670" s="10">
        <v>147</v>
      </c>
      <c r="N670" s="10">
        <v>5</v>
      </c>
      <c r="O670" s="9"/>
      <c r="P670" s="4">
        <v>40304.959444444445</v>
      </c>
      <c r="Q670" s="6" t="s">
        <v>2188</v>
      </c>
      <c r="R670" s="7" t="s">
        <v>2189</v>
      </c>
      <c r="S670" s="5" t="s">
        <v>2190</v>
      </c>
      <c r="T670" s="9"/>
      <c r="U670" s="8" t="str">
        <f>HYPERLINK("https://pbs.twimg.com/profile_images/1028317499094228992/aPx_fOWO.jpg","View")</f>
        <v>View</v>
      </c>
    </row>
    <row r="671" spans="1:21" ht="112.5">
      <c r="A671" s="4">
        <v>43433.364583333328</v>
      </c>
      <c r="B671" s="5" t="str">
        <f>HYPERLINK("https://twitter.com/gunshotmedown","@gunshotmedown")</f>
        <v>@gunshotmedown</v>
      </c>
      <c r="C671" s="6" t="s">
        <v>2191</v>
      </c>
      <c r="D671" s="7" t="s">
        <v>2192</v>
      </c>
      <c r="E671" s="8" t="str">
        <f>HYPERLINK("https://twitter.com/gunshotmedown/status/1068184058310447104","1068184058310447104")</f>
        <v>1068184058310447104</v>
      </c>
      <c r="F671" s="9"/>
      <c r="G671" s="5" t="s">
        <v>2193</v>
      </c>
      <c r="H671" s="9"/>
      <c r="I671" s="10">
        <v>8</v>
      </c>
      <c r="J671" s="10">
        <v>15</v>
      </c>
      <c r="K671" s="5" t="str">
        <f t="shared" si="208"/>
        <v>Twitter for iPhone</v>
      </c>
      <c r="L671" s="10">
        <v>43</v>
      </c>
      <c r="M671" s="10">
        <v>30</v>
      </c>
      <c r="N671" s="10">
        <v>0</v>
      </c>
      <c r="O671" s="9"/>
      <c r="P671" s="4">
        <v>43407.811412037037</v>
      </c>
      <c r="Q671" s="9"/>
      <c r="R671" s="7" t="s">
        <v>2194</v>
      </c>
      <c r="S671" s="9"/>
      <c r="T671" s="9"/>
      <c r="U671" s="8" t="str">
        <f>HYPERLINK("https://pbs.twimg.com/profile_images/1069634868055687169/bCC5fcPv.jpg","View")</f>
        <v>View</v>
      </c>
    </row>
    <row r="672" spans="1:21" ht="146.25">
      <c r="A672" s="4">
        <v>43433.355428240742</v>
      </c>
      <c r="B672" s="5" t="str">
        <f>HYPERLINK("https://twitter.com/hellyeah_pun","@hellyeah_pun")</f>
        <v>@hellyeah_pun</v>
      </c>
      <c r="C672" s="6" t="s">
        <v>2195</v>
      </c>
      <c r="D672" s="7" t="s">
        <v>2196</v>
      </c>
      <c r="E672" s="8" t="str">
        <f>HYPERLINK("https://twitter.com/hellyeah_pun/status/1068180741211664386","1068180741211664386")</f>
        <v>1068180741211664386</v>
      </c>
      <c r="F672" s="9"/>
      <c r="G672" s="9"/>
      <c r="H672" s="9"/>
      <c r="I672" s="10">
        <v>0</v>
      </c>
      <c r="J672" s="10">
        <v>0</v>
      </c>
      <c r="K672" s="5" t="str">
        <f t="shared" si="208"/>
        <v>Twitter for iPhone</v>
      </c>
      <c r="L672" s="10">
        <v>101</v>
      </c>
      <c r="M672" s="10">
        <v>142</v>
      </c>
      <c r="N672" s="10">
        <v>0</v>
      </c>
      <c r="O672" s="9"/>
      <c r="P672" s="4">
        <v>41281.310219907406</v>
      </c>
      <c r="Q672" s="6" t="s">
        <v>98</v>
      </c>
      <c r="R672" s="7" t="s">
        <v>2197</v>
      </c>
      <c r="S672" s="9"/>
      <c r="T672" s="9"/>
      <c r="U672" s="8" t="str">
        <f>HYPERLINK("https://pbs.twimg.com/profile_images/1059991645473501184/4P3mlvf2.jpg","View")</f>
        <v>View</v>
      </c>
    </row>
    <row r="673" spans="1:21" ht="123.75">
      <c r="A673" s="4">
        <v>43433.342199074075</v>
      </c>
      <c r="B673" s="5" t="str">
        <f t="shared" ref="B673:B679" si="209">HYPERLINK("https://twitter.com/ambulanceblog","@ambulanceblog")</f>
        <v>@ambulanceblog</v>
      </c>
      <c r="C673" s="6" t="s">
        <v>956</v>
      </c>
      <c r="D673" s="7" t="s">
        <v>2198</v>
      </c>
      <c r="E673" s="8" t="str">
        <f>HYPERLINK("https://twitter.com/ambulanceblog/status/1068175948107927552","1068175948107927552")</f>
        <v>1068175948107927552</v>
      </c>
      <c r="F673" s="5" t="s">
        <v>2199</v>
      </c>
      <c r="G673" s="9"/>
      <c r="H673" s="9"/>
      <c r="I673" s="10">
        <v>0</v>
      </c>
      <c r="J673" s="10">
        <v>0</v>
      </c>
      <c r="K673" s="5" t="str">
        <f t="shared" ref="K673:K679" si="210">HYPERLINK("http://instagram.com","Instagram")</f>
        <v>Instagram</v>
      </c>
      <c r="L673" s="10">
        <v>178</v>
      </c>
      <c r="M673" s="10">
        <v>470</v>
      </c>
      <c r="N673" s="10">
        <v>34</v>
      </c>
      <c r="O673" s="9"/>
      <c r="P673" s="4">
        <v>40064.867592592593</v>
      </c>
      <c r="Q673" s="6" t="s">
        <v>41</v>
      </c>
      <c r="R673" s="7" t="s">
        <v>959</v>
      </c>
      <c r="S673" s="5" t="s">
        <v>960</v>
      </c>
      <c r="T673" s="9"/>
      <c r="U673" s="8" t="str">
        <f t="shared" ref="U673:U679" si="211">HYPERLINK("https://pbs.twimg.com/profile_images/790121313524252672/KkIsZtZ9.jpg","View")</f>
        <v>View</v>
      </c>
    </row>
    <row r="674" spans="1:21" ht="123.75">
      <c r="A674" s="4">
        <v>43433.339490740742</v>
      </c>
      <c r="B674" s="5" t="str">
        <f t="shared" si="209"/>
        <v>@ambulanceblog</v>
      </c>
      <c r="C674" s="6" t="s">
        <v>956</v>
      </c>
      <c r="D674" s="7" t="s">
        <v>2198</v>
      </c>
      <c r="E674" s="8" t="str">
        <f>HYPERLINK("https://twitter.com/ambulanceblog/status/1068174966624055297","1068174966624055297")</f>
        <v>1068174966624055297</v>
      </c>
      <c r="F674" s="5" t="s">
        <v>2200</v>
      </c>
      <c r="G674" s="9"/>
      <c r="H674" s="9"/>
      <c r="I674" s="10">
        <v>0</v>
      </c>
      <c r="J674" s="10">
        <v>0</v>
      </c>
      <c r="K674" s="5" t="str">
        <f t="shared" si="210"/>
        <v>Instagram</v>
      </c>
      <c r="L674" s="10">
        <v>178</v>
      </c>
      <c r="M674" s="10">
        <v>470</v>
      </c>
      <c r="N674" s="10">
        <v>34</v>
      </c>
      <c r="O674" s="9"/>
      <c r="P674" s="4">
        <v>40064.867592592593</v>
      </c>
      <c r="Q674" s="6" t="s">
        <v>41</v>
      </c>
      <c r="R674" s="7" t="s">
        <v>959</v>
      </c>
      <c r="S674" s="5" t="s">
        <v>960</v>
      </c>
      <c r="T674" s="9"/>
      <c r="U674" s="8" t="str">
        <f t="shared" si="211"/>
        <v>View</v>
      </c>
    </row>
    <row r="675" spans="1:21" ht="135">
      <c r="A675" s="4">
        <v>43433.337476851855</v>
      </c>
      <c r="B675" s="5" t="str">
        <f t="shared" si="209"/>
        <v>@ambulanceblog</v>
      </c>
      <c r="C675" s="6" t="s">
        <v>956</v>
      </c>
      <c r="D675" s="7" t="s">
        <v>2077</v>
      </c>
      <c r="E675" s="8" t="str">
        <f>HYPERLINK("https://twitter.com/ambulanceblog/status/1068174235703619584","1068174235703619584")</f>
        <v>1068174235703619584</v>
      </c>
      <c r="F675" s="5" t="s">
        <v>2201</v>
      </c>
      <c r="G675" s="9"/>
      <c r="H675" s="9"/>
      <c r="I675" s="10">
        <v>0</v>
      </c>
      <c r="J675" s="10">
        <v>0</v>
      </c>
      <c r="K675" s="5" t="str">
        <f t="shared" si="210"/>
        <v>Instagram</v>
      </c>
      <c r="L675" s="10">
        <v>178</v>
      </c>
      <c r="M675" s="10">
        <v>470</v>
      </c>
      <c r="N675" s="10">
        <v>34</v>
      </c>
      <c r="O675" s="9"/>
      <c r="P675" s="4">
        <v>40064.867592592593</v>
      </c>
      <c r="Q675" s="6" t="s">
        <v>41</v>
      </c>
      <c r="R675" s="7" t="s">
        <v>959</v>
      </c>
      <c r="S675" s="5" t="s">
        <v>960</v>
      </c>
      <c r="T675" s="9"/>
      <c r="U675" s="8" t="str">
        <f t="shared" si="211"/>
        <v>View</v>
      </c>
    </row>
    <row r="676" spans="1:21" ht="123.75">
      <c r="A676" s="4">
        <v>43433.335590277777</v>
      </c>
      <c r="B676" s="5" t="str">
        <f t="shared" si="209"/>
        <v>@ambulanceblog</v>
      </c>
      <c r="C676" s="6" t="s">
        <v>956</v>
      </c>
      <c r="D676" s="7" t="s">
        <v>2202</v>
      </c>
      <c r="E676" s="8" t="str">
        <f>HYPERLINK("https://twitter.com/ambulanceblog/status/1068173553252454400","1068173553252454400")</f>
        <v>1068173553252454400</v>
      </c>
      <c r="F676" s="5" t="s">
        <v>2203</v>
      </c>
      <c r="G676" s="9"/>
      <c r="H676" s="9"/>
      <c r="I676" s="10">
        <v>0</v>
      </c>
      <c r="J676" s="10">
        <v>0</v>
      </c>
      <c r="K676" s="5" t="str">
        <f t="shared" si="210"/>
        <v>Instagram</v>
      </c>
      <c r="L676" s="10">
        <v>178</v>
      </c>
      <c r="M676" s="10">
        <v>470</v>
      </c>
      <c r="N676" s="10">
        <v>34</v>
      </c>
      <c r="O676" s="9"/>
      <c r="P676" s="4">
        <v>40064.867592592593</v>
      </c>
      <c r="Q676" s="6" t="s">
        <v>41</v>
      </c>
      <c r="R676" s="7" t="s">
        <v>959</v>
      </c>
      <c r="S676" s="5" t="s">
        <v>960</v>
      </c>
      <c r="T676" s="9"/>
      <c r="U676" s="8" t="str">
        <f t="shared" si="211"/>
        <v>View</v>
      </c>
    </row>
    <row r="677" spans="1:21" ht="123.75">
      <c r="A677" s="4">
        <v>43433.331296296295</v>
      </c>
      <c r="B677" s="5" t="str">
        <f t="shared" si="209"/>
        <v>@ambulanceblog</v>
      </c>
      <c r="C677" s="6" t="s">
        <v>956</v>
      </c>
      <c r="D677" s="7" t="s">
        <v>2204</v>
      </c>
      <c r="E677" s="8" t="str">
        <f>HYPERLINK("https://twitter.com/ambulanceblog/status/1068171997681774593","1068171997681774593")</f>
        <v>1068171997681774593</v>
      </c>
      <c r="F677" s="5" t="s">
        <v>2205</v>
      </c>
      <c r="G677" s="9"/>
      <c r="H677" s="9"/>
      <c r="I677" s="10">
        <v>0</v>
      </c>
      <c r="J677" s="10">
        <v>0</v>
      </c>
      <c r="K677" s="5" t="str">
        <f t="shared" si="210"/>
        <v>Instagram</v>
      </c>
      <c r="L677" s="10">
        <v>178</v>
      </c>
      <c r="M677" s="10">
        <v>470</v>
      </c>
      <c r="N677" s="10">
        <v>34</v>
      </c>
      <c r="O677" s="9"/>
      <c r="P677" s="4">
        <v>40064.867592592593</v>
      </c>
      <c r="Q677" s="6" t="s">
        <v>41</v>
      </c>
      <c r="R677" s="7" t="s">
        <v>959</v>
      </c>
      <c r="S677" s="5" t="s">
        <v>960</v>
      </c>
      <c r="T677" s="9"/>
      <c r="U677" s="8" t="str">
        <f t="shared" si="211"/>
        <v>View</v>
      </c>
    </row>
    <row r="678" spans="1:21" ht="112.5">
      <c r="A678" s="4">
        <v>43433.328900462962</v>
      </c>
      <c r="B678" s="5" t="str">
        <f t="shared" si="209"/>
        <v>@ambulanceblog</v>
      </c>
      <c r="C678" s="6" t="s">
        <v>956</v>
      </c>
      <c r="D678" s="7" t="s">
        <v>2206</v>
      </c>
      <c r="E678" s="8" t="str">
        <f>HYPERLINK("https://twitter.com/ambulanceblog/status/1068171129112584192","1068171129112584192")</f>
        <v>1068171129112584192</v>
      </c>
      <c r="F678" s="5" t="s">
        <v>2207</v>
      </c>
      <c r="G678" s="9"/>
      <c r="H678" s="9"/>
      <c r="I678" s="10">
        <v>0</v>
      </c>
      <c r="J678" s="10">
        <v>0</v>
      </c>
      <c r="K678" s="5" t="str">
        <f t="shared" si="210"/>
        <v>Instagram</v>
      </c>
      <c r="L678" s="10">
        <v>178</v>
      </c>
      <c r="M678" s="10">
        <v>470</v>
      </c>
      <c r="N678" s="10">
        <v>34</v>
      </c>
      <c r="O678" s="9"/>
      <c r="P678" s="4">
        <v>40064.867592592593</v>
      </c>
      <c r="Q678" s="6" t="s">
        <v>41</v>
      </c>
      <c r="R678" s="7" t="s">
        <v>959</v>
      </c>
      <c r="S678" s="5" t="s">
        <v>960</v>
      </c>
      <c r="T678" s="9"/>
      <c r="U678" s="8" t="str">
        <f t="shared" si="211"/>
        <v>View</v>
      </c>
    </row>
    <row r="679" spans="1:21" ht="135">
      <c r="A679" s="4">
        <v>43433.321388888886</v>
      </c>
      <c r="B679" s="5" t="str">
        <f t="shared" si="209"/>
        <v>@ambulanceblog</v>
      </c>
      <c r="C679" s="6" t="s">
        <v>956</v>
      </c>
      <c r="D679" s="7" t="s">
        <v>2208</v>
      </c>
      <c r="E679" s="8" t="str">
        <f>HYPERLINK("https://twitter.com/ambulanceblog/status/1068168407198171136","1068168407198171136")</f>
        <v>1068168407198171136</v>
      </c>
      <c r="F679" s="5" t="s">
        <v>2209</v>
      </c>
      <c r="G679" s="9"/>
      <c r="H679" s="9"/>
      <c r="I679" s="10">
        <v>0</v>
      </c>
      <c r="J679" s="10">
        <v>0</v>
      </c>
      <c r="K679" s="5" t="str">
        <f t="shared" si="210"/>
        <v>Instagram</v>
      </c>
      <c r="L679" s="10">
        <v>178</v>
      </c>
      <c r="M679" s="10">
        <v>470</v>
      </c>
      <c r="N679" s="10">
        <v>34</v>
      </c>
      <c r="O679" s="9"/>
      <c r="P679" s="4">
        <v>40064.867592592593</v>
      </c>
      <c r="Q679" s="6" t="s">
        <v>41</v>
      </c>
      <c r="R679" s="7" t="s">
        <v>959</v>
      </c>
      <c r="S679" s="5" t="s">
        <v>960</v>
      </c>
      <c r="T679" s="9"/>
      <c r="U679" s="8" t="str">
        <f t="shared" si="211"/>
        <v>View</v>
      </c>
    </row>
    <row r="680" spans="1:21" ht="67.5">
      <c r="A680" s="4">
        <v>43433.316851851851</v>
      </c>
      <c r="B680" s="5" t="str">
        <f>HYPERLINK("https://twitter.com/mcleeeyn","@mcleeeyn")</f>
        <v>@mcleeeyn</v>
      </c>
      <c r="C680" s="6" t="s">
        <v>2210</v>
      </c>
      <c r="D680" s="7" t="s">
        <v>2211</v>
      </c>
      <c r="E680" s="8" t="str">
        <f>HYPERLINK("https://twitter.com/mcleeeyn/status/1068166764511485952","1068166764511485952")</f>
        <v>1068166764511485952</v>
      </c>
      <c r="F680" s="9"/>
      <c r="G680" s="5" t="s">
        <v>2212</v>
      </c>
      <c r="H680" s="9"/>
      <c r="I680" s="10">
        <v>19</v>
      </c>
      <c r="J680" s="10">
        <v>46</v>
      </c>
      <c r="K680" s="5" t="str">
        <f>HYPERLINK("http://twitter.com/download/android","Twitter for Android")</f>
        <v>Twitter for Android</v>
      </c>
      <c r="L680" s="10">
        <v>2455</v>
      </c>
      <c r="M680" s="10">
        <v>1645</v>
      </c>
      <c r="N680" s="10">
        <v>24</v>
      </c>
      <c r="O680" s="9"/>
      <c r="P680" s="4">
        <v>40988.047905092593</v>
      </c>
      <c r="Q680" s="6" t="s">
        <v>2213</v>
      </c>
      <c r="R680" s="7" t="s">
        <v>2214</v>
      </c>
      <c r="S680" s="9"/>
      <c r="T680" s="9"/>
      <c r="U680" s="8" t="str">
        <f>HYPERLINK("https://pbs.twimg.com/profile_images/1070311733472845825/tOAz9ZZs.jpg","View")</f>
        <v>View</v>
      </c>
    </row>
    <row r="681" spans="1:21" ht="146.25">
      <c r="A681" s="4">
        <v>43433.316192129627</v>
      </c>
      <c r="B681" s="5" t="str">
        <f>HYPERLINK("https://twitter.com/ambulanceblog","@ambulanceblog")</f>
        <v>@ambulanceblog</v>
      </c>
      <c r="C681" s="6" t="s">
        <v>956</v>
      </c>
      <c r="D681" s="7" t="s">
        <v>2215</v>
      </c>
      <c r="E681" s="8" t="str">
        <f>HYPERLINK("https://twitter.com/ambulanceblog/status/1068166522730934274","1068166522730934274")</f>
        <v>1068166522730934274</v>
      </c>
      <c r="F681" s="5" t="s">
        <v>2216</v>
      </c>
      <c r="G681" s="9"/>
      <c r="H681" s="9"/>
      <c r="I681" s="10">
        <v>0</v>
      </c>
      <c r="J681" s="10">
        <v>0</v>
      </c>
      <c r="K681" s="5" t="str">
        <f t="shared" ref="K681:K682" si="212">HYPERLINK("http://instagram.com","Instagram")</f>
        <v>Instagram</v>
      </c>
      <c r="L681" s="10">
        <v>178</v>
      </c>
      <c r="M681" s="10">
        <v>470</v>
      </c>
      <c r="N681" s="10">
        <v>34</v>
      </c>
      <c r="O681" s="9"/>
      <c r="P681" s="4">
        <v>40064.867592592593</v>
      </c>
      <c r="Q681" s="6" t="s">
        <v>41</v>
      </c>
      <c r="R681" s="7" t="s">
        <v>959</v>
      </c>
      <c r="S681" s="5" t="s">
        <v>960</v>
      </c>
      <c r="T681" s="9"/>
      <c r="U681" s="8" t="str">
        <f>HYPERLINK("https://pbs.twimg.com/profile_images/790121313524252672/KkIsZtZ9.jpg","View")</f>
        <v>View</v>
      </c>
    </row>
    <row r="682" spans="1:21" ht="135">
      <c r="A682" s="4">
        <v>43433.296597222223</v>
      </c>
      <c r="B682" s="5" t="str">
        <f>HYPERLINK("https://twitter.com/watchareeya_p24","@watchareeya_p24")</f>
        <v>@watchareeya_p24</v>
      </c>
      <c r="C682" s="6" t="s">
        <v>2217</v>
      </c>
      <c r="D682" s="7" t="s">
        <v>2218</v>
      </c>
      <c r="E682" s="8" t="str">
        <f>HYPERLINK("https://twitter.com/watchareeya_p24/status/1068159423447740422","1068159423447740422")</f>
        <v>1068159423447740422</v>
      </c>
      <c r="F682" s="5" t="s">
        <v>2219</v>
      </c>
      <c r="G682" s="9"/>
      <c r="H682" s="9"/>
      <c r="I682" s="10">
        <v>3</v>
      </c>
      <c r="J682" s="10">
        <v>27</v>
      </c>
      <c r="K682" s="5" t="str">
        <f t="shared" si="212"/>
        <v>Instagram</v>
      </c>
      <c r="L682" s="10">
        <v>39</v>
      </c>
      <c r="M682" s="10">
        <v>38</v>
      </c>
      <c r="N682" s="10">
        <v>0</v>
      </c>
      <c r="O682" s="9"/>
      <c r="P682" s="4">
        <v>42956.798958333333</v>
      </c>
      <c r="Q682" s="9"/>
      <c r="R682" s="7" t="s">
        <v>2220</v>
      </c>
      <c r="S682" s="9"/>
      <c r="T682" s="9"/>
      <c r="U682" s="8" t="str">
        <f>HYPERLINK("https://pbs.twimg.com/profile_images/1044537225738735616/hT3RMioI.jpg","View")</f>
        <v>View</v>
      </c>
    </row>
    <row r="683" spans="1:21" ht="112.5">
      <c r="A683" s="4">
        <v>43433.256782407407</v>
      </c>
      <c r="B683" s="5" t="str">
        <f>HYPERLINK("https://twitter.com/Aplepieeeee","@Aplepieeeee")</f>
        <v>@Aplepieeeee</v>
      </c>
      <c r="C683" s="6" t="s">
        <v>2185</v>
      </c>
      <c r="D683" s="7" t="s">
        <v>2221</v>
      </c>
      <c r="E683" s="8" t="str">
        <f>HYPERLINK("https://twitter.com/Aplepieeeee/status/1068144996316938240","1068144996316938240")</f>
        <v>1068144996316938240</v>
      </c>
      <c r="F683" s="9"/>
      <c r="G683" s="5" t="s">
        <v>2222</v>
      </c>
      <c r="H683" s="9"/>
      <c r="I683" s="10">
        <v>272</v>
      </c>
      <c r="J683" s="10">
        <v>429</v>
      </c>
      <c r="K683" s="5" t="str">
        <f>HYPERLINK("http://twitter.com/download/iphone","Twitter for iPhone")</f>
        <v>Twitter for iPhone</v>
      </c>
      <c r="L683" s="10">
        <v>1734</v>
      </c>
      <c r="M683" s="10">
        <v>147</v>
      </c>
      <c r="N683" s="10">
        <v>5</v>
      </c>
      <c r="O683" s="9"/>
      <c r="P683" s="4">
        <v>40304.959444444445</v>
      </c>
      <c r="Q683" s="6" t="s">
        <v>2188</v>
      </c>
      <c r="R683" s="7" t="s">
        <v>2189</v>
      </c>
      <c r="S683" s="5" t="s">
        <v>2190</v>
      </c>
      <c r="T683" s="9"/>
      <c r="U683" s="8" t="str">
        <f>HYPERLINK("https://pbs.twimg.com/profile_images/1028317499094228992/aPx_fOWO.jpg","View")</f>
        <v>View</v>
      </c>
    </row>
    <row r="684" spans="1:21" ht="123.75">
      <c r="A684" s="4">
        <v>43433.254421296297</v>
      </c>
      <c r="B684" s="5" t="str">
        <f>HYPERLINK("https://twitter.com/thammasak3","@thammasak3")</f>
        <v>@thammasak3</v>
      </c>
      <c r="C684" s="6" t="s">
        <v>1252</v>
      </c>
      <c r="D684" s="7" t="s">
        <v>2223</v>
      </c>
      <c r="E684" s="8" t="str">
        <f>HYPERLINK("https://twitter.com/thammasak3/status/1068144136719491072","1068144136719491072")</f>
        <v>1068144136719491072</v>
      </c>
      <c r="F684" s="5" t="s">
        <v>2224</v>
      </c>
      <c r="G684" s="9"/>
      <c r="H684" s="5" t="str">
        <f>HYPERLINK("https://ctrlq.org/maps/address/#13.74463503,100.52988857","Map")</f>
        <v>Map</v>
      </c>
      <c r="I684" s="10">
        <v>0</v>
      </c>
      <c r="J684" s="10">
        <v>0</v>
      </c>
      <c r="K684" s="5" t="str">
        <f>HYPERLINK("http://instagram.com","Instagram")</f>
        <v>Instagram</v>
      </c>
      <c r="L684" s="10">
        <v>104</v>
      </c>
      <c r="M684" s="10">
        <v>197</v>
      </c>
      <c r="N684" s="10">
        <v>0</v>
      </c>
      <c r="O684" s="9"/>
      <c r="P684" s="4">
        <v>40485.209432870368</v>
      </c>
      <c r="Q684" s="6" t="s">
        <v>1255</v>
      </c>
      <c r="R684" s="9"/>
      <c r="S684" s="5" t="s">
        <v>1256</v>
      </c>
      <c r="T684" s="9"/>
      <c r="U684" s="8" t="str">
        <f>HYPERLINK("https://pbs.twimg.com/profile_images/968774718978273280/pB33DzBN.jpg","View")</f>
        <v>View</v>
      </c>
    </row>
    <row r="685" spans="1:21" ht="67.5">
      <c r="A685" s="4">
        <v>43433.251319444447</v>
      </c>
      <c r="B685" s="5" t="str">
        <f>HYPERLINK("https://twitter.com/bee_siriporn_s","@bee_siriporn_s")</f>
        <v>@bee_siriporn_s</v>
      </c>
      <c r="C685" s="6" t="s">
        <v>2225</v>
      </c>
      <c r="D685" s="7" t="s">
        <v>2226</v>
      </c>
      <c r="E685" s="8" t="str">
        <f>HYPERLINK("https://twitter.com/bee_siriporn_s/status/1068143012893454338","1068143012893454338")</f>
        <v>1068143012893454338</v>
      </c>
      <c r="F685" s="9"/>
      <c r="G685" s="5" t="s">
        <v>2227</v>
      </c>
      <c r="H685" s="9"/>
      <c r="I685" s="10">
        <v>11</v>
      </c>
      <c r="J685" s="10">
        <v>13</v>
      </c>
      <c r="K685" s="5" t="str">
        <f t="shared" ref="K685:K689" si="213">HYPERLINK("http://twitter.com/download/android","Twitter for Android")</f>
        <v>Twitter for Android</v>
      </c>
      <c r="L685" s="10">
        <v>60</v>
      </c>
      <c r="M685" s="10">
        <v>190</v>
      </c>
      <c r="N685" s="10">
        <v>0</v>
      </c>
      <c r="O685" s="9"/>
      <c r="P685" s="4">
        <v>42703.349768518514</v>
      </c>
      <c r="Q685" s="9"/>
      <c r="R685" s="7" t="s">
        <v>2228</v>
      </c>
      <c r="S685" s="9"/>
      <c r="T685" s="9"/>
      <c r="U685" s="8" t="str">
        <f>HYPERLINK("https://pbs.twimg.com/profile_images/1047994801507844096/jXauNWpR.jpg","View")</f>
        <v>View</v>
      </c>
    </row>
    <row r="686" spans="1:21" ht="67.5">
      <c r="A686" s="4">
        <v>43433.250856481478</v>
      </c>
      <c r="B686" s="5" t="str">
        <f>HYPERLINK("https://twitter.com/AomJS1994","@AomJS1994")</f>
        <v>@AomJS1994</v>
      </c>
      <c r="C686" s="6" t="s">
        <v>2229</v>
      </c>
      <c r="D686" s="7" t="s">
        <v>2230</v>
      </c>
      <c r="E686" s="8" t="str">
        <f>HYPERLINK("https://twitter.com/AomJS1994/status/1068142847377850368","1068142847377850368")</f>
        <v>1068142847377850368</v>
      </c>
      <c r="F686" s="9"/>
      <c r="G686" s="9"/>
      <c r="H686" s="9"/>
      <c r="I686" s="10">
        <v>0</v>
      </c>
      <c r="J686" s="10">
        <v>0</v>
      </c>
      <c r="K686" s="5" t="str">
        <f t="shared" si="213"/>
        <v>Twitter for Android</v>
      </c>
      <c r="L686" s="10">
        <v>143</v>
      </c>
      <c r="M686" s="10">
        <v>157</v>
      </c>
      <c r="N686" s="10">
        <v>0</v>
      </c>
      <c r="O686" s="9"/>
      <c r="P686" s="4">
        <v>41028.290879629625</v>
      </c>
      <c r="Q686" s="9"/>
      <c r="R686" s="7" t="s">
        <v>2231</v>
      </c>
      <c r="S686" s="9"/>
      <c r="T686" s="9"/>
      <c r="U686" s="8" t="str">
        <f>HYPERLINK("https://pbs.twimg.com/profile_images/989901141105233921/9oPs0ZBQ.jpg","View")</f>
        <v>View</v>
      </c>
    </row>
    <row r="687" spans="1:21" ht="22.5">
      <c r="A687" s="4">
        <v>43433.237719907411</v>
      </c>
      <c r="B687" s="5" t="str">
        <f>HYPERLINK("https://twitter.com/nuvomai","@nuvomai")</f>
        <v>@nuvomai</v>
      </c>
      <c r="C687" s="6" t="s">
        <v>770</v>
      </c>
      <c r="D687" s="7" t="s">
        <v>2232</v>
      </c>
      <c r="E687" s="8" t="str">
        <f>HYPERLINK("https://twitter.com/nuvomai/status/1068138086205292545","1068138086205292545")</f>
        <v>1068138086205292545</v>
      </c>
      <c r="F687" s="9"/>
      <c r="G687" s="5" t="s">
        <v>2233</v>
      </c>
      <c r="H687" s="9"/>
      <c r="I687" s="10">
        <v>1</v>
      </c>
      <c r="J687" s="10">
        <v>1</v>
      </c>
      <c r="K687" s="5" t="str">
        <f t="shared" si="213"/>
        <v>Twitter for Android</v>
      </c>
      <c r="L687" s="10">
        <v>27</v>
      </c>
      <c r="M687" s="10">
        <v>222</v>
      </c>
      <c r="N687" s="10">
        <v>0</v>
      </c>
      <c r="O687" s="9"/>
      <c r="P687" s="4">
        <v>40278.946712962963</v>
      </c>
      <c r="Q687" s="6" t="s">
        <v>773</v>
      </c>
      <c r="R687" s="7" t="s">
        <v>774</v>
      </c>
      <c r="S687" s="9"/>
      <c r="T687" s="9"/>
      <c r="U687" s="8" t="str">
        <f>HYPERLINK("https://pbs.twimg.com/profile_images/1046349001849602053/sADBVj-E.jpg","View")</f>
        <v>View</v>
      </c>
    </row>
    <row r="688" spans="1:21" ht="33.75">
      <c r="A688" s="4">
        <v>43433.232430555552</v>
      </c>
      <c r="B688" s="5" t="str">
        <f>HYPERLINK("https://twitter.com/Chantana_Mojo","@Chantana_Mojo")</f>
        <v>@Chantana_Mojo</v>
      </c>
      <c r="C688" s="6" t="s">
        <v>2234</v>
      </c>
      <c r="D688" s="7" t="s">
        <v>2235</v>
      </c>
      <c r="E688" s="8" t="str">
        <f>HYPERLINK("https://twitter.com/Chantana_Mojo/status/1068136171044134912","1068136171044134912")</f>
        <v>1068136171044134912</v>
      </c>
      <c r="F688" s="5" t="s">
        <v>2236</v>
      </c>
      <c r="G688" s="9"/>
      <c r="H688" s="9"/>
      <c r="I688" s="10">
        <v>0</v>
      </c>
      <c r="J688" s="10">
        <v>0</v>
      </c>
      <c r="K688" s="5" t="str">
        <f t="shared" si="213"/>
        <v>Twitter for Android</v>
      </c>
      <c r="L688" s="10">
        <v>221</v>
      </c>
      <c r="M688" s="10">
        <v>267</v>
      </c>
      <c r="N688" s="10">
        <v>2</v>
      </c>
      <c r="O688" s="9"/>
      <c r="P688" s="4">
        <v>40429.122800925928</v>
      </c>
      <c r="Q688" s="6" t="s">
        <v>2237</v>
      </c>
      <c r="R688" s="7" t="s">
        <v>2238</v>
      </c>
      <c r="S688" s="5" t="s">
        <v>2239</v>
      </c>
      <c r="T688" s="9"/>
      <c r="U688" s="8" t="str">
        <f>HYPERLINK("https://pbs.twimg.com/profile_images/608556425812414464/NYn-NdzK.jpg","View")</f>
        <v>View</v>
      </c>
    </row>
    <row r="689" spans="1:21" ht="202.5">
      <c r="A689" s="4">
        <v>43433.225856481484</v>
      </c>
      <c r="B689" s="5" t="str">
        <f>HYPERLINK("https://twitter.com/iconsiam","@iconsiam")</f>
        <v>@iconsiam</v>
      </c>
      <c r="C689" s="6" t="s">
        <v>792</v>
      </c>
      <c r="D689" s="7" t="s">
        <v>2240</v>
      </c>
      <c r="E689" s="8" t="str">
        <f>HYPERLINK("https://twitter.com/iconsiam/status/1068133785772863490","1068133785772863490")</f>
        <v>1068133785772863490</v>
      </c>
      <c r="F689" s="9"/>
      <c r="G689" s="5" t="s">
        <v>2241</v>
      </c>
      <c r="H689" s="9"/>
      <c r="I689" s="10">
        <v>34</v>
      </c>
      <c r="J689" s="10">
        <v>20</v>
      </c>
      <c r="K689" s="5" t="str">
        <f t="shared" si="213"/>
        <v>Twitter for Android</v>
      </c>
      <c r="L689" s="10">
        <v>10687</v>
      </c>
      <c r="M689" s="10">
        <v>4</v>
      </c>
      <c r="N689" s="10">
        <v>6</v>
      </c>
      <c r="O689" s="9"/>
      <c r="P689" s="4">
        <v>41597.142604166671</v>
      </c>
      <c r="Q689" s="9"/>
      <c r="R689" s="9"/>
      <c r="S689" s="9"/>
      <c r="T689" s="9"/>
      <c r="U689" s="8" t="str">
        <f>HYPERLINK("https://pbs.twimg.com/profile_images/1018773361365737473/JA61dOav.jpg","View")</f>
        <v>View</v>
      </c>
    </row>
    <row r="690" spans="1:21" ht="90">
      <c r="A690" s="4">
        <v>43433.214618055557</v>
      </c>
      <c r="B690" s="5" t="str">
        <f>HYPERLINK("https://twitter.com/Prinze_moce","@Prinze_moce")</f>
        <v>@Prinze_moce</v>
      </c>
      <c r="C690" s="6" t="s">
        <v>2242</v>
      </c>
      <c r="D690" s="7" t="s">
        <v>2243</v>
      </c>
      <c r="E690" s="8" t="str">
        <f>HYPERLINK("https://twitter.com/Prinze_moce/status/1068129713430745088","1068129713430745088")</f>
        <v>1068129713430745088</v>
      </c>
      <c r="F690" s="9"/>
      <c r="G690" s="5" t="s">
        <v>2244</v>
      </c>
      <c r="H690" s="9"/>
      <c r="I690" s="10">
        <v>78</v>
      </c>
      <c r="J690" s="10">
        <v>96</v>
      </c>
      <c r="K690" s="5" t="str">
        <f>HYPERLINK("http://twitter.com/download/iphone","Twitter for iPhone")</f>
        <v>Twitter for iPhone</v>
      </c>
      <c r="L690" s="10">
        <v>982</v>
      </c>
      <c r="M690" s="10">
        <v>162</v>
      </c>
      <c r="N690" s="10">
        <v>5</v>
      </c>
      <c r="O690" s="9"/>
      <c r="P690" s="4">
        <v>40317.473819444444</v>
      </c>
      <c r="Q690" s="6" t="s">
        <v>2245</v>
      </c>
      <c r="R690" s="7" t="s">
        <v>2246</v>
      </c>
      <c r="S690" s="5" t="s">
        <v>2247</v>
      </c>
      <c r="T690" s="9"/>
      <c r="U690" s="8" t="str">
        <f>HYPERLINK("https://pbs.twimg.com/profile_images/1054462982934081536/GX9XkU7v.jpg","View")</f>
        <v>View</v>
      </c>
    </row>
    <row r="691" spans="1:21" ht="191.25">
      <c r="A691" s="4">
        <v>43433.193437499998</v>
      </c>
      <c r="B691" s="5" t="str">
        <f>HYPERLINK("https://twitter.com/kenwaays","@kenwaays")</f>
        <v>@kenwaays</v>
      </c>
      <c r="C691" s="6" t="s">
        <v>1227</v>
      </c>
      <c r="D691" s="7" t="s">
        <v>2248</v>
      </c>
      <c r="E691" s="8" t="str">
        <f>HYPERLINK("https://twitter.com/kenwaays/status/1068122037757997056","1068122037757997056")</f>
        <v>1068122037757997056</v>
      </c>
      <c r="F691" s="9"/>
      <c r="G691" s="5" t="s">
        <v>2249</v>
      </c>
      <c r="H691" s="9"/>
      <c r="I691" s="10">
        <v>0</v>
      </c>
      <c r="J691" s="10">
        <v>0</v>
      </c>
      <c r="K691" s="5" t="str">
        <f>HYPERLINK("http://twitter.com","Twitter Web Client")</f>
        <v>Twitter Web Client</v>
      </c>
      <c r="L691" s="10">
        <v>601</v>
      </c>
      <c r="M691" s="10">
        <v>2438</v>
      </c>
      <c r="N691" s="10">
        <v>29</v>
      </c>
      <c r="O691" s="9"/>
      <c r="P691" s="4">
        <v>41475.17796296296</v>
      </c>
      <c r="Q691" s="9"/>
      <c r="R691" s="7" t="s">
        <v>1230</v>
      </c>
      <c r="S691" s="9"/>
      <c r="T691" s="9"/>
      <c r="U691" s="8" t="str">
        <f>HYPERLINK("https://pbs.twimg.com/profile_images/836509973622317056/aTAlymSG.jpg","View")</f>
        <v>View</v>
      </c>
    </row>
    <row r="692" spans="1:21" ht="112.5">
      <c r="A692" s="4">
        <v>43433.192326388889</v>
      </c>
      <c r="B692" s="5" t="str">
        <f t="shared" ref="B692:B693" si="214">HYPERLINK("https://twitter.com/Aplepieeeee","@Aplepieeeee")</f>
        <v>@Aplepieeeee</v>
      </c>
      <c r="C692" s="6" t="s">
        <v>2185</v>
      </c>
      <c r="D692" s="7" t="s">
        <v>2250</v>
      </c>
      <c r="E692" s="8" t="str">
        <f>HYPERLINK("https://twitter.com/Aplepieeeee/status/1068121637516566528","1068121637516566528")</f>
        <v>1068121637516566528</v>
      </c>
      <c r="F692" s="9"/>
      <c r="G692" s="5" t="s">
        <v>2251</v>
      </c>
      <c r="H692" s="9"/>
      <c r="I692" s="10">
        <v>523</v>
      </c>
      <c r="J692" s="10">
        <v>1019</v>
      </c>
      <c r="K692" s="5" t="str">
        <f t="shared" ref="K692:K693" si="215">HYPERLINK("http://twitter.com/download/iphone","Twitter for iPhone")</f>
        <v>Twitter for iPhone</v>
      </c>
      <c r="L692" s="10">
        <v>1734</v>
      </c>
      <c r="M692" s="10">
        <v>147</v>
      </c>
      <c r="N692" s="10">
        <v>5</v>
      </c>
      <c r="O692" s="9"/>
      <c r="P692" s="4">
        <v>40304.959444444445</v>
      </c>
      <c r="Q692" s="6" t="s">
        <v>2188</v>
      </c>
      <c r="R692" s="7" t="s">
        <v>2189</v>
      </c>
      <c r="S692" s="5" t="s">
        <v>2190</v>
      </c>
      <c r="T692" s="9"/>
      <c r="U692" s="8" t="str">
        <f t="shared" ref="U692:U693" si="216">HYPERLINK("https://pbs.twimg.com/profile_images/1028317499094228992/aPx_fOWO.jpg","View")</f>
        <v>View</v>
      </c>
    </row>
    <row r="693" spans="1:21" ht="112.5">
      <c r="A693" s="4">
        <v>43433.1878125</v>
      </c>
      <c r="B693" s="5" t="str">
        <f t="shared" si="214"/>
        <v>@Aplepieeeee</v>
      </c>
      <c r="C693" s="6" t="s">
        <v>2185</v>
      </c>
      <c r="D693" s="7" t="s">
        <v>2252</v>
      </c>
      <c r="E693" s="8" t="str">
        <f>HYPERLINK("https://twitter.com/Aplepieeeee/status/1068119998944571392","1068119998944571392")</f>
        <v>1068119998944571392</v>
      </c>
      <c r="F693" s="9"/>
      <c r="G693" s="5" t="s">
        <v>2253</v>
      </c>
      <c r="H693" s="9"/>
      <c r="I693" s="10">
        <v>350</v>
      </c>
      <c r="J693" s="10">
        <v>780</v>
      </c>
      <c r="K693" s="5" t="str">
        <f t="shared" si="215"/>
        <v>Twitter for iPhone</v>
      </c>
      <c r="L693" s="10">
        <v>1734</v>
      </c>
      <c r="M693" s="10">
        <v>147</v>
      </c>
      <c r="N693" s="10">
        <v>5</v>
      </c>
      <c r="O693" s="9"/>
      <c r="P693" s="4">
        <v>40304.959444444445</v>
      </c>
      <c r="Q693" s="6" t="s">
        <v>2188</v>
      </c>
      <c r="R693" s="7" t="s">
        <v>2189</v>
      </c>
      <c r="S693" s="5" t="s">
        <v>2190</v>
      </c>
      <c r="T693" s="9"/>
      <c r="U693" s="8" t="str">
        <f t="shared" si="216"/>
        <v>View</v>
      </c>
    </row>
    <row r="694" spans="1:21" ht="123.75">
      <c r="A694" s="4">
        <v>43433.182557870372</v>
      </c>
      <c r="B694" s="5" t="str">
        <f>HYPERLINK("https://twitter.com/Milk2Milk1","@Milk2Milk1")</f>
        <v>@Milk2Milk1</v>
      </c>
      <c r="C694" s="6" t="s">
        <v>2254</v>
      </c>
      <c r="D694" s="7" t="s">
        <v>2255</v>
      </c>
      <c r="E694" s="8" t="str">
        <f>HYPERLINK("https://twitter.com/Milk2Milk1/status/1068118097750413313","1068118097750413313")</f>
        <v>1068118097750413313</v>
      </c>
      <c r="F694" s="9"/>
      <c r="G694" s="5" t="s">
        <v>2256</v>
      </c>
      <c r="H694" s="9"/>
      <c r="I694" s="10">
        <v>1</v>
      </c>
      <c r="J694" s="10">
        <v>3</v>
      </c>
      <c r="K694" s="5" t="str">
        <f t="shared" ref="K694:K696" si="217">HYPERLINK("http://twitter.com/download/android","Twitter for Android")</f>
        <v>Twitter for Android</v>
      </c>
      <c r="L694" s="10">
        <v>36</v>
      </c>
      <c r="M694" s="10">
        <v>109</v>
      </c>
      <c r="N694" s="10">
        <v>0</v>
      </c>
      <c r="O694" s="9"/>
      <c r="P694" s="4">
        <v>43311.901678240742</v>
      </c>
      <c r="Q694" s="6" t="s">
        <v>262</v>
      </c>
      <c r="R694" s="7" t="s">
        <v>2257</v>
      </c>
      <c r="S694" s="9"/>
      <c r="T694" s="9"/>
      <c r="U694" s="8" t="str">
        <f>HYPERLINK("https://pbs.twimg.com/profile_images/1056391309030678529/JpTjDCYQ.jpg","View")</f>
        <v>View</v>
      </c>
    </row>
    <row r="695" spans="1:21" ht="67.5">
      <c r="A695" s="4">
        <v>43433.178912037038</v>
      </c>
      <c r="B695" s="5" t="str">
        <f t="shared" ref="B695:B696" si="218">HYPERLINK("https://twitter.com/bee_siriporn_s","@bee_siriporn_s")</f>
        <v>@bee_siriporn_s</v>
      </c>
      <c r="C695" s="6" t="s">
        <v>2225</v>
      </c>
      <c r="D695" s="7" t="s">
        <v>2258</v>
      </c>
      <c r="E695" s="8" t="str">
        <f>HYPERLINK("https://twitter.com/bee_siriporn_s/status/1068116776150425601","1068116776150425601")</f>
        <v>1068116776150425601</v>
      </c>
      <c r="F695" s="9"/>
      <c r="G695" s="5" t="s">
        <v>2259</v>
      </c>
      <c r="H695" s="9"/>
      <c r="I695" s="10">
        <v>75</v>
      </c>
      <c r="J695" s="10">
        <v>109</v>
      </c>
      <c r="K695" s="5" t="str">
        <f t="shared" si="217"/>
        <v>Twitter for Android</v>
      </c>
      <c r="L695" s="10">
        <v>60</v>
      </c>
      <c r="M695" s="10">
        <v>190</v>
      </c>
      <c r="N695" s="10">
        <v>0</v>
      </c>
      <c r="O695" s="9"/>
      <c r="P695" s="4">
        <v>42703.349768518514</v>
      </c>
      <c r="Q695" s="9"/>
      <c r="R695" s="7" t="s">
        <v>2228</v>
      </c>
      <c r="S695" s="9"/>
      <c r="T695" s="9"/>
      <c r="U695" s="8" t="str">
        <f t="shared" ref="U695:U696" si="219">HYPERLINK("https://pbs.twimg.com/profile_images/1047994801507844096/jXauNWpR.jpg","View")</f>
        <v>View</v>
      </c>
    </row>
    <row r="696" spans="1:21" ht="101.25">
      <c r="A696" s="4">
        <v>43433.15215277778</v>
      </c>
      <c r="B696" s="5" t="str">
        <f t="shared" si="218"/>
        <v>@bee_siriporn_s</v>
      </c>
      <c r="C696" s="6" t="s">
        <v>2225</v>
      </c>
      <c r="D696" s="7" t="s">
        <v>2260</v>
      </c>
      <c r="E696" s="8" t="str">
        <f>HYPERLINK("https://twitter.com/bee_siriporn_s/status/1068107079364145153","1068107079364145153")</f>
        <v>1068107079364145153</v>
      </c>
      <c r="F696" s="9"/>
      <c r="G696" s="5" t="s">
        <v>2261</v>
      </c>
      <c r="H696" s="9"/>
      <c r="I696" s="10">
        <v>494</v>
      </c>
      <c r="J696" s="10">
        <v>334</v>
      </c>
      <c r="K696" s="5" t="str">
        <f t="shared" si="217"/>
        <v>Twitter for Android</v>
      </c>
      <c r="L696" s="10">
        <v>60</v>
      </c>
      <c r="M696" s="10">
        <v>190</v>
      </c>
      <c r="N696" s="10">
        <v>0</v>
      </c>
      <c r="O696" s="9"/>
      <c r="P696" s="4">
        <v>42703.349768518514</v>
      </c>
      <c r="Q696" s="9"/>
      <c r="R696" s="7" t="s">
        <v>2228</v>
      </c>
      <c r="S696" s="9"/>
      <c r="T696" s="9"/>
      <c r="U696" s="8" t="str">
        <f t="shared" si="219"/>
        <v>View</v>
      </c>
    </row>
    <row r="697" spans="1:21" ht="123.75">
      <c r="A697" s="4">
        <v>43433.14461805555</v>
      </c>
      <c r="B697" s="5" t="str">
        <f>HYPERLINK("https://twitter.com/thammasak3","@thammasak3")</f>
        <v>@thammasak3</v>
      </c>
      <c r="C697" s="6" t="s">
        <v>1252</v>
      </c>
      <c r="D697" s="7" t="s">
        <v>2262</v>
      </c>
      <c r="E697" s="8" t="str">
        <f>HYPERLINK("https://twitter.com/thammasak3/status/1068104348436242432","1068104348436242432")</f>
        <v>1068104348436242432</v>
      </c>
      <c r="F697" s="5" t="s">
        <v>2263</v>
      </c>
      <c r="G697" s="9"/>
      <c r="H697" s="5" t="str">
        <f>HYPERLINK("https://ctrlq.org/maps/address/#13.72364433,100.53981314","Map")</f>
        <v>Map</v>
      </c>
      <c r="I697" s="10">
        <v>0</v>
      </c>
      <c r="J697" s="10">
        <v>0</v>
      </c>
      <c r="K697" s="5" t="str">
        <f>HYPERLINK("http://instagram.com","Instagram")</f>
        <v>Instagram</v>
      </c>
      <c r="L697" s="10">
        <v>104</v>
      </c>
      <c r="M697" s="10">
        <v>197</v>
      </c>
      <c r="N697" s="10">
        <v>0</v>
      </c>
      <c r="O697" s="9"/>
      <c r="P697" s="4">
        <v>40485.209432870368</v>
      </c>
      <c r="Q697" s="6" t="s">
        <v>1255</v>
      </c>
      <c r="R697" s="9"/>
      <c r="S697" s="5" t="s">
        <v>1256</v>
      </c>
      <c r="T697" s="9"/>
      <c r="U697" s="8" t="str">
        <f>HYPERLINK("https://pbs.twimg.com/profile_images/968774718978273280/pB33DzBN.jpg","View")</f>
        <v>View</v>
      </c>
    </row>
    <row r="698" spans="1:21" ht="67.5">
      <c r="A698" s="4">
        <v>43433.135821759264</v>
      </c>
      <c r="B698" s="5" t="str">
        <f>HYPERLINK("https://twitter.com/bee_siriporn_s","@bee_siriporn_s")</f>
        <v>@bee_siriporn_s</v>
      </c>
      <c r="C698" s="6" t="s">
        <v>2225</v>
      </c>
      <c r="D698" s="7" t="s">
        <v>2264</v>
      </c>
      <c r="E698" s="8" t="str">
        <f>HYPERLINK("https://twitter.com/bee_siriporn_s/status/1068101158772727808","1068101158772727808")</f>
        <v>1068101158772727808</v>
      </c>
      <c r="F698" s="9"/>
      <c r="G698" s="5" t="s">
        <v>2265</v>
      </c>
      <c r="H698" s="9"/>
      <c r="I698" s="10">
        <v>15</v>
      </c>
      <c r="J698" s="10">
        <v>17</v>
      </c>
      <c r="K698" s="5" t="str">
        <f t="shared" ref="K698:K700" si="220">HYPERLINK("http://twitter.com/download/android","Twitter for Android")</f>
        <v>Twitter for Android</v>
      </c>
      <c r="L698" s="10">
        <v>60</v>
      </c>
      <c r="M698" s="10">
        <v>190</v>
      </c>
      <c r="N698" s="10">
        <v>0</v>
      </c>
      <c r="O698" s="9"/>
      <c r="P698" s="4">
        <v>42703.349768518514</v>
      </c>
      <c r="Q698" s="9"/>
      <c r="R698" s="7" t="s">
        <v>2228</v>
      </c>
      <c r="S698" s="9"/>
      <c r="T698" s="9"/>
      <c r="U698" s="8" t="str">
        <f>HYPERLINK("https://pbs.twimg.com/profile_images/1047994801507844096/jXauNWpR.jpg","View")</f>
        <v>View</v>
      </c>
    </row>
    <row r="699" spans="1:21" ht="90">
      <c r="A699" s="4">
        <v>43433.132870370369</v>
      </c>
      <c r="B699" s="5" t="str">
        <f>HYPERLINK("https://twitter.com/NBangkok","@NBangkok")</f>
        <v>@NBangkok</v>
      </c>
      <c r="C699" s="6" t="s">
        <v>2266</v>
      </c>
      <c r="D699" s="7" t="s">
        <v>2267</v>
      </c>
      <c r="E699" s="8" t="str">
        <f>HYPERLINK("https://twitter.com/NBangkok/status/1068100088113717248","1068100088113717248")</f>
        <v>1068100088113717248</v>
      </c>
      <c r="F699" s="9"/>
      <c r="G699" s="5" t="s">
        <v>2268</v>
      </c>
      <c r="H699" s="9"/>
      <c r="I699" s="10">
        <v>0</v>
      </c>
      <c r="J699" s="10">
        <v>0</v>
      </c>
      <c r="K699" s="5" t="str">
        <f t="shared" si="220"/>
        <v>Twitter for Android</v>
      </c>
      <c r="L699" s="10">
        <v>19</v>
      </c>
      <c r="M699" s="10">
        <v>153</v>
      </c>
      <c r="N699" s="10">
        <v>1</v>
      </c>
      <c r="O699" s="9"/>
      <c r="P699" s="4">
        <v>40272.617199074077</v>
      </c>
      <c r="Q699" s="6" t="s">
        <v>2269</v>
      </c>
      <c r="R699" s="7" t="s">
        <v>2270</v>
      </c>
      <c r="S699" s="9"/>
      <c r="T699" s="9"/>
      <c r="U699" s="8" t="str">
        <f>HYPERLINK("https://pbs.twimg.com/profile_images/991827873970388992/SwY397eh.jpg","View")</f>
        <v>View</v>
      </c>
    </row>
    <row r="700" spans="1:21" ht="123.75">
      <c r="A700" s="4">
        <v>43433.127615740741</v>
      </c>
      <c r="B700" s="5" t="str">
        <f>HYPERLINK("https://twitter.com/puipuiRATI","@puipuiRATI")</f>
        <v>@puipuiRATI</v>
      </c>
      <c r="C700" s="6" t="s">
        <v>2271</v>
      </c>
      <c r="D700" s="7" t="s">
        <v>2272</v>
      </c>
      <c r="E700" s="8" t="str">
        <f>HYPERLINK("https://twitter.com/puipuiRATI/status/1068098186273640449","1068098186273640449")</f>
        <v>1068098186273640449</v>
      </c>
      <c r="F700" s="9"/>
      <c r="G700" s="5" t="s">
        <v>2273</v>
      </c>
      <c r="H700" s="9"/>
      <c r="I700" s="10">
        <v>19</v>
      </c>
      <c r="J700" s="10">
        <v>29</v>
      </c>
      <c r="K700" s="5" t="str">
        <f t="shared" si="220"/>
        <v>Twitter for Android</v>
      </c>
      <c r="L700" s="10">
        <v>8</v>
      </c>
      <c r="M700" s="10">
        <v>154</v>
      </c>
      <c r="N700" s="10">
        <v>0</v>
      </c>
      <c r="O700" s="9"/>
      <c r="P700" s="4">
        <v>43088.406331018516</v>
      </c>
      <c r="Q700" s="6" t="s">
        <v>262</v>
      </c>
      <c r="R700" s="7" t="s">
        <v>2274</v>
      </c>
      <c r="S700" s="9"/>
      <c r="T700" s="9"/>
      <c r="U700" s="8" t="str">
        <f>HYPERLINK("https://pbs.twimg.com/profile_images/1070670027458699264/fi6ZGk6v.jpg","View")</f>
        <v>View</v>
      </c>
    </row>
    <row r="701" spans="1:21" ht="90">
      <c r="A701" s="4">
        <v>43433.125763888893</v>
      </c>
      <c r="B701" s="5" t="str">
        <f>HYPERLINK("https://twitter.com/watchareeya_p24","@watchareeya_p24")</f>
        <v>@watchareeya_p24</v>
      </c>
      <c r="C701" s="6" t="s">
        <v>2217</v>
      </c>
      <c r="D701" s="7" t="s">
        <v>2275</v>
      </c>
      <c r="E701" s="8" t="str">
        <f>HYPERLINK("https://twitter.com/watchareeya_p24/status/1068097513595392000","1068097513595392000")</f>
        <v>1068097513595392000</v>
      </c>
      <c r="F701" s="5" t="s">
        <v>2276</v>
      </c>
      <c r="G701" s="9"/>
      <c r="H701" s="9"/>
      <c r="I701" s="10">
        <v>0</v>
      </c>
      <c r="J701" s="10">
        <v>11</v>
      </c>
      <c r="K701" s="5" t="str">
        <f>HYPERLINK("http://instagram.com","Instagram")</f>
        <v>Instagram</v>
      </c>
      <c r="L701" s="10">
        <v>39</v>
      </c>
      <c r="M701" s="10">
        <v>38</v>
      </c>
      <c r="N701" s="10">
        <v>0</v>
      </c>
      <c r="O701" s="9"/>
      <c r="P701" s="4">
        <v>42956.798958333333</v>
      </c>
      <c r="Q701" s="9"/>
      <c r="R701" s="7" t="s">
        <v>2220</v>
      </c>
      <c r="S701" s="9"/>
      <c r="T701" s="9"/>
      <c r="U701" s="8" t="str">
        <f>HYPERLINK("https://pbs.twimg.com/profile_images/1044537225738735616/hT3RMioI.jpg","View")</f>
        <v>View</v>
      </c>
    </row>
    <row r="702" spans="1:21" ht="112.5">
      <c r="A702" s="4">
        <v>43433.115983796291</v>
      </c>
      <c r="B702" s="5" t="str">
        <f t="shared" ref="B702:B704" si="221">HYPERLINK("https://twitter.com/Aplepieeeee","@Aplepieeeee")</f>
        <v>@Aplepieeeee</v>
      </c>
      <c r="C702" s="6" t="s">
        <v>2185</v>
      </c>
      <c r="D702" s="7" t="s">
        <v>2277</v>
      </c>
      <c r="E702" s="8" t="str">
        <f>HYPERLINK("https://twitter.com/Aplepieeeee/status/1068093971082240000","1068093971082240000")</f>
        <v>1068093971082240000</v>
      </c>
      <c r="F702" s="9"/>
      <c r="G702" s="5" t="s">
        <v>2278</v>
      </c>
      <c r="H702" s="9"/>
      <c r="I702" s="10">
        <v>44</v>
      </c>
      <c r="J702" s="10">
        <v>60</v>
      </c>
      <c r="K702" s="5" t="str">
        <f t="shared" ref="K702:K704" si="222">HYPERLINK("http://twitter.com/download/iphone","Twitter for iPhone")</f>
        <v>Twitter for iPhone</v>
      </c>
      <c r="L702" s="10">
        <v>1734</v>
      </c>
      <c r="M702" s="10">
        <v>147</v>
      </c>
      <c r="N702" s="10">
        <v>5</v>
      </c>
      <c r="O702" s="9"/>
      <c r="P702" s="4">
        <v>40304.959444444445</v>
      </c>
      <c r="Q702" s="6" t="s">
        <v>2188</v>
      </c>
      <c r="R702" s="7" t="s">
        <v>2189</v>
      </c>
      <c r="S702" s="5" t="s">
        <v>2190</v>
      </c>
      <c r="T702" s="9"/>
      <c r="U702" s="8" t="str">
        <f t="shared" ref="U702:U704" si="223">HYPERLINK("https://pbs.twimg.com/profile_images/1028317499094228992/aPx_fOWO.jpg","View")</f>
        <v>View</v>
      </c>
    </row>
    <row r="703" spans="1:21" ht="112.5">
      <c r="A703" s="4">
        <v>43433.10087962963</v>
      </c>
      <c r="B703" s="5" t="str">
        <f t="shared" si="221"/>
        <v>@Aplepieeeee</v>
      </c>
      <c r="C703" s="6" t="s">
        <v>2185</v>
      </c>
      <c r="D703" s="7" t="s">
        <v>2279</v>
      </c>
      <c r="E703" s="8" t="str">
        <f>HYPERLINK("https://twitter.com/Aplepieeeee/status/1068088498882637824","1068088498882637824")</f>
        <v>1068088498882637824</v>
      </c>
      <c r="F703" s="9"/>
      <c r="G703" s="5" t="s">
        <v>2280</v>
      </c>
      <c r="H703" s="9"/>
      <c r="I703" s="10">
        <v>96</v>
      </c>
      <c r="J703" s="10">
        <v>140</v>
      </c>
      <c r="K703" s="5" t="str">
        <f t="shared" si="222"/>
        <v>Twitter for iPhone</v>
      </c>
      <c r="L703" s="10">
        <v>1734</v>
      </c>
      <c r="M703" s="10">
        <v>147</v>
      </c>
      <c r="N703" s="10">
        <v>5</v>
      </c>
      <c r="O703" s="9"/>
      <c r="P703" s="4">
        <v>40304.959444444445</v>
      </c>
      <c r="Q703" s="6" t="s">
        <v>2188</v>
      </c>
      <c r="R703" s="7" t="s">
        <v>2189</v>
      </c>
      <c r="S703" s="5" t="s">
        <v>2190</v>
      </c>
      <c r="T703" s="9"/>
      <c r="U703" s="8" t="str">
        <f t="shared" si="223"/>
        <v>View</v>
      </c>
    </row>
    <row r="704" spans="1:21" ht="112.5">
      <c r="A704" s="4">
        <v>43433.095092592594</v>
      </c>
      <c r="B704" s="5" t="str">
        <f t="shared" si="221"/>
        <v>@Aplepieeeee</v>
      </c>
      <c r="C704" s="6" t="s">
        <v>2185</v>
      </c>
      <c r="D704" s="7" t="s">
        <v>2281</v>
      </c>
      <c r="E704" s="8" t="str">
        <f>HYPERLINK("https://twitter.com/Aplepieeeee/status/1068086400694636544","1068086400694636544")</f>
        <v>1068086400694636544</v>
      </c>
      <c r="F704" s="9"/>
      <c r="G704" s="5" t="s">
        <v>2282</v>
      </c>
      <c r="H704" s="9"/>
      <c r="I704" s="10">
        <v>41</v>
      </c>
      <c r="J704" s="10">
        <v>74</v>
      </c>
      <c r="K704" s="5" t="str">
        <f t="shared" si="222"/>
        <v>Twitter for iPhone</v>
      </c>
      <c r="L704" s="10">
        <v>1734</v>
      </c>
      <c r="M704" s="10">
        <v>147</v>
      </c>
      <c r="N704" s="10">
        <v>5</v>
      </c>
      <c r="O704" s="9"/>
      <c r="P704" s="4">
        <v>40304.959444444445</v>
      </c>
      <c r="Q704" s="6" t="s">
        <v>2188</v>
      </c>
      <c r="R704" s="7" t="s">
        <v>2189</v>
      </c>
      <c r="S704" s="5" t="s">
        <v>2190</v>
      </c>
      <c r="T704" s="9"/>
      <c r="U704" s="8" t="str">
        <f t="shared" si="223"/>
        <v>View</v>
      </c>
    </row>
    <row r="705" spans="1:21" ht="112.5">
      <c r="A705" s="4">
        <v>43433.08189814815</v>
      </c>
      <c r="B705" s="5" t="str">
        <f t="shared" ref="B705:B706" si="224">HYPERLINK("https://twitter.com/Ppraewa_","@Ppraewa_")</f>
        <v>@Ppraewa_</v>
      </c>
      <c r="C705" s="6" t="s">
        <v>2283</v>
      </c>
      <c r="D705" s="7" t="s">
        <v>2284</v>
      </c>
      <c r="E705" s="8" t="str">
        <f>HYPERLINK("https://twitter.com/Ppraewa_/status/1068081617506160642","1068081617506160642")</f>
        <v>1068081617506160642</v>
      </c>
      <c r="F705" s="9"/>
      <c r="G705" s="5" t="s">
        <v>2285</v>
      </c>
      <c r="H705" s="9"/>
      <c r="I705" s="10">
        <v>39</v>
      </c>
      <c r="J705" s="10">
        <v>27</v>
      </c>
      <c r="K705" s="5" t="str">
        <f t="shared" ref="K705:K706" si="225">HYPERLINK("http://twitter.com/download/android","Twitter for Android")</f>
        <v>Twitter for Android</v>
      </c>
      <c r="L705" s="10">
        <v>778</v>
      </c>
      <c r="M705" s="10">
        <v>79</v>
      </c>
      <c r="N705" s="10">
        <v>3</v>
      </c>
      <c r="O705" s="9"/>
      <c r="P705" s="4">
        <v>41948.989675925928</v>
      </c>
      <c r="Q705" s="9"/>
      <c r="R705" s="7" t="s">
        <v>2286</v>
      </c>
      <c r="S705" s="5" t="s">
        <v>2287</v>
      </c>
      <c r="T705" s="9"/>
      <c r="U705" s="8" t="str">
        <f t="shared" ref="U705:U706" si="226">HYPERLINK("https://pbs.twimg.com/profile_images/1042042387579596800/EZB7qUQq.jpg","View")</f>
        <v>View</v>
      </c>
    </row>
    <row r="706" spans="1:21" ht="112.5">
      <c r="A706" s="4">
        <v>43433.081493055557</v>
      </c>
      <c r="B706" s="5" t="str">
        <f t="shared" si="224"/>
        <v>@Ppraewa_</v>
      </c>
      <c r="C706" s="6" t="s">
        <v>2283</v>
      </c>
      <c r="D706" s="7" t="s">
        <v>2288</v>
      </c>
      <c r="E706" s="8" t="str">
        <f>HYPERLINK("https://twitter.com/Ppraewa_/status/1068081472815292416","1068081472815292416")</f>
        <v>1068081472815292416</v>
      </c>
      <c r="F706" s="9"/>
      <c r="G706" s="5" t="s">
        <v>2289</v>
      </c>
      <c r="H706" s="9"/>
      <c r="I706" s="10">
        <v>26</v>
      </c>
      <c r="J706" s="10">
        <v>22</v>
      </c>
      <c r="K706" s="5" t="str">
        <f t="shared" si="225"/>
        <v>Twitter for Android</v>
      </c>
      <c r="L706" s="10">
        <v>778</v>
      </c>
      <c r="M706" s="10">
        <v>79</v>
      </c>
      <c r="N706" s="10">
        <v>3</v>
      </c>
      <c r="O706" s="9"/>
      <c r="P706" s="4">
        <v>41948.989675925928</v>
      </c>
      <c r="Q706" s="9"/>
      <c r="R706" s="7" t="s">
        <v>2286</v>
      </c>
      <c r="S706" s="5" t="s">
        <v>2287</v>
      </c>
      <c r="T706" s="9"/>
      <c r="U706" s="8" t="str">
        <f t="shared" si="226"/>
        <v>View</v>
      </c>
    </row>
    <row r="707" spans="1:21" ht="78.75">
      <c r="A707" s="4">
        <v>43433.078020833331</v>
      </c>
      <c r="B707" s="5" t="str">
        <f>HYPERLINK("https://twitter.com/magneticboy_MG","@magneticboy_MG")</f>
        <v>@magneticboy_MG</v>
      </c>
      <c r="C707" s="6" t="s">
        <v>2290</v>
      </c>
      <c r="D707" s="7" t="s">
        <v>2291</v>
      </c>
      <c r="E707" s="8" t="str">
        <f>HYPERLINK("https://twitter.com/magneticboy_MG/status/1068080212028547072","1068080212028547072")</f>
        <v>1068080212028547072</v>
      </c>
      <c r="F707" s="9"/>
      <c r="G707" s="5" t="s">
        <v>2292</v>
      </c>
      <c r="H707" s="9"/>
      <c r="I707" s="10">
        <v>37</v>
      </c>
      <c r="J707" s="10">
        <v>38</v>
      </c>
      <c r="K707" s="5" t="str">
        <f>HYPERLINK("http://twitter.com/download/iphone","Twitter for iPhone")</f>
        <v>Twitter for iPhone</v>
      </c>
      <c r="L707" s="10">
        <v>55</v>
      </c>
      <c r="M707" s="10">
        <v>15</v>
      </c>
      <c r="N707" s="10">
        <v>0</v>
      </c>
      <c r="O707" s="9"/>
      <c r="P707" s="4">
        <v>43421.908935185187</v>
      </c>
      <c r="Q707" s="9"/>
      <c r="R707" s="7" t="s">
        <v>2293</v>
      </c>
      <c r="S707" s="9"/>
      <c r="T707" s="9"/>
      <c r="U707" s="8" t="str">
        <f>HYPERLINK("https://pbs.twimg.com/profile_images/1068460254214578177/91zC2qJ8.jpg","View")</f>
        <v>View</v>
      </c>
    </row>
    <row r="708" spans="1:21" ht="90">
      <c r="A708" s="4">
        <v>43433.074270833335</v>
      </c>
      <c r="B708" s="5" t="str">
        <f t="shared" ref="B708:B709" si="227">HYPERLINK("https://twitter.com/thaiprnews","@thaiprnews")</f>
        <v>@thaiprnews</v>
      </c>
      <c r="C708" s="6" t="s">
        <v>641</v>
      </c>
      <c r="D708" s="7" t="s">
        <v>2294</v>
      </c>
      <c r="E708" s="8" t="str">
        <f>HYPERLINK("https://twitter.com/thaiprnews/status/1068078854315565056","1068078854315565056")</f>
        <v>1068078854315565056</v>
      </c>
      <c r="F708" s="5" t="s">
        <v>2295</v>
      </c>
      <c r="G708" s="5" t="s">
        <v>2296</v>
      </c>
      <c r="H708" s="9"/>
      <c r="I708" s="10">
        <v>2</v>
      </c>
      <c r="J708" s="10">
        <v>0</v>
      </c>
      <c r="K708" s="5" t="str">
        <f t="shared" ref="K708:K709" si="228">HYPERLINK("http://twitter.com","Twitter Web Client")</f>
        <v>Twitter Web Client</v>
      </c>
      <c r="L708" s="10">
        <v>11</v>
      </c>
      <c r="M708" s="10">
        <v>154</v>
      </c>
      <c r="N708" s="10">
        <v>0</v>
      </c>
      <c r="O708" s="9"/>
      <c r="P708" s="4">
        <v>43343.761365740742</v>
      </c>
      <c r="Q708" s="9"/>
      <c r="R708" s="9"/>
      <c r="S708" s="9"/>
      <c r="T708" s="9"/>
      <c r="U708" s="8" t="str">
        <f t="shared" ref="U708:U709" si="229">HYPERLINK("https://pbs.twimg.com/profile_images/1035698078412496896/vh4j23X_.jpg","View")</f>
        <v>View</v>
      </c>
    </row>
    <row r="709" spans="1:21" ht="67.5">
      <c r="A709" s="4">
        <v>43433.063773148147</v>
      </c>
      <c r="B709" s="5" t="str">
        <f t="shared" si="227"/>
        <v>@thaiprnews</v>
      </c>
      <c r="C709" s="6" t="s">
        <v>641</v>
      </c>
      <c r="D709" s="7" t="s">
        <v>2297</v>
      </c>
      <c r="E709" s="8" t="str">
        <f>HYPERLINK("https://twitter.com/thaiprnews/status/1068075049909813248","1068075049909813248")</f>
        <v>1068075049909813248</v>
      </c>
      <c r="F709" s="5" t="s">
        <v>2298</v>
      </c>
      <c r="G709" s="5" t="s">
        <v>2299</v>
      </c>
      <c r="H709" s="9"/>
      <c r="I709" s="10">
        <v>4</v>
      </c>
      <c r="J709" s="10">
        <v>0</v>
      </c>
      <c r="K709" s="5" t="str">
        <f t="shared" si="228"/>
        <v>Twitter Web Client</v>
      </c>
      <c r="L709" s="10">
        <v>11</v>
      </c>
      <c r="M709" s="10">
        <v>154</v>
      </c>
      <c r="N709" s="10">
        <v>0</v>
      </c>
      <c r="O709" s="9"/>
      <c r="P709" s="4">
        <v>43343.761365740742</v>
      </c>
      <c r="Q709" s="9"/>
      <c r="R709" s="9"/>
      <c r="S709" s="9"/>
      <c r="T709" s="9"/>
      <c r="U709" s="8" t="str">
        <f t="shared" si="229"/>
        <v>View</v>
      </c>
    </row>
    <row r="710" spans="1:21" ht="168.75">
      <c r="A710" s="4">
        <v>43433.062708333338</v>
      </c>
      <c r="B710" s="5" t="str">
        <f>HYPERLINK("https://twitter.com/TheStandardPOP","@TheStandardPOP")</f>
        <v>@TheStandardPOP</v>
      </c>
      <c r="C710" s="6" t="s">
        <v>2300</v>
      </c>
      <c r="D710" s="7" t="s">
        <v>2301</v>
      </c>
      <c r="E710" s="8" t="str">
        <f>HYPERLINK("https://twitter.com/TheStandardPOP/status/1068074665095192576","1068074665095192576")</f>
        <v>1068074665095192576</v>
      </c>
      <c r="F710" s="5" t="s">
        <v>2302</v>
      </c>
      <c r="G710" s="5" t="s">
        <v>2303</v>
      </c>
      <c r="H710" s="9"/>
      <c r="I710" s="10">
        <v>5</v>
      </c>
      <c r="J710" s="10">
        <v>6</v>
      </c>
      <c r="K710" s="5" t="str">
        <f>HYPERLINK("https://www.hootsuite.com","Hootsuite Inc.")</f>
        <v>Hootsuite Inc.</v>
      </c>
      <c r="L710" s="10">
        <v>7771</v>
      </c>
      <c r="M710" s="10">
        <v>3</v>
      </c>
      <c r="N710" s="10">
        <v>13</v>
      </c>
      <c r="O710" s="9"/>
      <c r="P710" s="4">
        <v>43241.139849537038</v>
      </c>
      <c r="Q710" s="6" t="s">
        <v>98</v>
      </c>
      <c r="R710" s="7" t="s">
        <v>2304</v>
      </c>
      <c r="S710" s="5" t="s">
        <v>2305</v>
      </c>
      <c r="T710" s="9"/>
      <c r="U710" s="8" t="str">
        <f>HYPERLINK("https://pbs.twimg.com/profile_images/1058598288939601921/m-bPZNfV.jpg","View")</f>
        <v>View</v>
      </c>
    </row>
    <row r="711" spans="1:21" ht="67.5">
      <c r="A711" s="4">
        <v>43433.059861111113</v>
      </c>
      <c r="B711" s="5" t="str">
        <f>HYPERLINK("https://twitter.com/nanzanfaungtip","@nanzanfaungtip")</f>
        <v>@nanzanfaungtip</v>
      </c>
      <c r="C711" s="6" t="s">
        <v>2306</v>
      </c>
      <c r="D711" s="7" t="s">
        <v>2307</v>
      </c>
      <c r="E711" s="8" t="str">
        <f>HYPERLINK("https://twitter.com/nanzanfaungtip/status/1068073630595088384","1068073630595088384")</f>
        <v>1068073630595088384</v>
      </c>
      <c r="F711" s="9"/>
      <c r="G711" s="9"/>
      <c r="H711" s="9"/>
      <c r="I711" s="10">
        <v>0</v>
      </c>
      <c r="J711" s="10">
        <v>1</v>
      </c>
      <c r="K711" s="5" t="str">
        <f>HYPERLINK("http://twitter.com/download/iphone","Twitter for iPhone")</f>
        <v>Twitter for iPhone</v>
      </c>
      <c r="L711" s="10">
        <v>4</v>
      </c>
      <c r="M711" s="10">
        <v>138</v>
      </c>
      <c r="N711" s="10">
        <v>0</v>
      </c>
      <c r="O711" s="9"/>
      <c r="P711" s="4">
        <v>43286.407280092593</v>
      </c>
      <c r="Q711" s="9"/>
      <c r="R711" s="9"/>
      <c r="S711" s="9"/>
      <c r="T711" s="9"/>
      <c r="U711" s="8" t="str">
        <f>HYPERLINK("https://pbs.twimg.com/profile_images/1071314347324928000/TQ7ztgXV.jpg","View")</f>
        <v>View</v>
      </c>
    </row>
    <row r="712" spans="1:21" ht="112.5">
      <c r="A712" s="4">
        <v>43433.059363425928</v>
      </c>
      <c r="B712" s="5" t="str">
        <f>HYPERLINK("https://twitter.com/WinwayL","@WinwayL")</f>
        <v>@WinwayL</v>
      </c>
      <c r="C712" s="6" t="s">
        <v>2308</v>
      </c>
      <c r="D712" s="7" t="s">
        <v>2309</v>
      </c>
      <c r="E712" s="8" t="str">
        <f>HYPERLINK("https://twitter.com/WinwayL/status/1068073450084790272","1068073450084790272")</f>
        <v>1068073450084790272</v>
      </c>
      <c r="F712" s="9"/>
      <c r="G712" s="9"/>
      <c r="H712" s="9"/>
      <c r="I712" s="10">
        <v>6</v>
      </c>
      <c r="J712" s="10">
        <v>6</v>
      </c>
      <c r="K712" s="5" t="str">
        <f>HYPERLINK("http://twitter.com/download/android","Twitter for Android")</f>
        <v>Twitter for Android</v>
      </c>
      <c r="L712" s="10">
        <v>316</v>
      </c>
      <c r="M712" s="10">
        <v>660</v>
      </c>
      <c r="N712" s="10">
        <v>0</v>
      </c>
      <c r="O712" s="9"/>
      <c r="P712" s="4">
        <v>42929.668333333335</v>
      </c>
      <c r="Q712" s="9"/>
      <c r="R712" s="7" t="s">
        <v>2310</v>
      </c>
      <c r="S712" s="5" t="s">
        <v>2311</v>
      </c>
      <c r="T712" s="9"/>
      <c r="U712" s="8" t="str">
        <f>HYPERLINK("https://pbs.twimg.com/profile_images/1067375932090966016/P_FOX4p4.jpg","View")</f>
        <v>View</v>
      </c>
    </row>
    <row r="713" spans="1:21" ht="202.5">
      <c r="A713" s="4">
        <v>43433.057557870372</v>
      </c>
      <c r="B713" s="5" t="str">
        <f>HYPERLINK("https://twitter.com/nookcheeze8","@nookcheeze8")</f>
        <v>@nookcheeze8</v>
      </c>
      <c r="C713" s="6" t="s">
        <v>2312</v>
      </c>
      <c r="D713" s="7" t="s">
        <v>2313</v>
      </c>
      <c r="E713" s="8" t="str">
        <f>HYPERLINK("https://twitter.com/nookcheeze8/status/1068072796788416512","1068072796788416512")</f>
        <v>1068072796788416512</v>
      </c>
      <c r="F713" s="9"/>
      <c r="G713" s="5" t="s">
        <v>2314</v>
      </c>
      <c r="H713" s="9"/>
      <c r="I713" s="10">
        <v>8</v>
      </c>
      <c r="J713" s="10">
        <v>4</v>
      </c>
      <c r="K713" s="5" t="str">
        <f>HYPERLINK("http://twitter.com/download/iphone","Twitter for iPhone")</f>
        <v>Twitter for iPhone</v>
      </c>
      <c r="L713" s="10">
        <v>100</v>
      </c>
      <c r="M713" s="10">
        <v>167</v>
      </c>
      <c r="N713" s="10">
        <v>0</v>
      </c>
      <c r="O713" s="9"/>
      <c r="P713" s="4">
        <v>40800.315011574072</v>
      </c>
      <c r="Q713" s="9"/>
      <c r="R713" s="9"/>
      <c r="S713" s="9"/>
      <c r="T713" s="9"/>
      <c r="U713" s="8" t="str">
        <f>HYPERLINK("https://pbs.twimg.com/profile_images/821034477287665664/3Vquxp3R.jpg","View")</f>
        <v>View</v>
      </c>
    </row>
    <row r="714" spans="1:21" ht="135">
      <c r="A714" s="4">
        <v>43433.039884259255</v>
      </c>
      <c r="B714" s="5" t="str">
        <f>HYPERLINK("https://twitter.com/thammasak3","@thammasak3")</f>
        <v>@thammasak3</v>
      </c>
      <c r="C714" s="6" t="s">
        <v>1252</v>
      </c>
      <c r="D714" s="7" t="s">
        <v>2315</v>
      </c>
      <c r="E714" s="8" t="str">
        <f>HYPERLINK("https://twitter.com/thammasak3/status/1068066393512427520","1068066393512427520")</f>
        <v>1068066393512427520</v>
      </c>
      <c r="F714" s="5" t="s">
        <v>2316</v>
      </c>
      <c r="G714" s="9"/>
      <c r="H714" s="5" t="str">
        <f>HYPERLINK("https://ctrlq.org/maps/address/#13.74349415,100.52983498","Map")</f>
        <v>Map</v>
      </c>
      <c r="I714" s="10">
        <v>0</v>
      </c>
      <c r="J714" s="10">
        <v>0</v>
      </c>
      <c r="K714" s="5" t="str">
        <f>HYPERLINK("http://instagram.com","Instagram")</f>
        <v>Instagram</v>
      </c>
      <c r="L714" s="10">
        <v>104</v>
      </c>
      <c r="M714" s="10">
        <v>197</v>
      </c>
      <c r="N714" s="10">
        <v>0</v>
      </c>
      <c r="O714" s="9"/>
      <c r="P714" s="4">
        <v>40485.209432870368</v>
      </c>
      <c r="Q714" s="6" t="s">
        <v>1255</v>
      </c>
      <c r="R714" s="9"/>
      <c r="S714" s="5" t="s">
        <v>1256</v>
      </c>
      <c r="T714" s="9"/>
      <c r="U714" s="8" t="str">
        <f>HYPERLINK("https://pbs.twimg.com/profile_images/968774718978273280/pB33DzBN.jpg","View")</f>
        <v>View</v>
      </c>
    </row>
    <row r="715" spans="1:21" ht="90">
      <c r="A715" s="4">
        <v>43433.033321759256</v>
      </c>
      <c r="B715" s="5" t="str">
        <f>HYPERLINK("https://twitter.com/Ppraewa_","@Ppraewa_")</f>
        <v>@Ppraewa_</v>
      </c>
      <c r="C715" s="6" t="s">
        <v>2283</v>
      </c>
      <c r="D715" s="7" t="s">
        <v>2317</v>
      </c>
      <c r="E715" s="8" t="str">
        <f>HYPERLINK("https://twitter.com/Ppraewa_/status/1068064017032212480","1068064017032212480")</f>
        <v>1068064017032212480</v>
      </c>
      <c r="F715" s="9"/>
      <c r="G715" s="5" t="s">
        <v>2318</v>
      </c>
      <c r="H715" s="9"/>
      <c r="I715" s="10">
        <v>27</v>
      </c>
      <c r="J715" s="10">
        <v>26</v>
      </c>
      <c r="K715" s="5" t="str">
        <f>HYPERLINK("http://twitter.com/download/android","Twitter for Android")</f>
        <v>Twitter for Android</v>
      </c>
      <c r="L715" s="10">
        <v>778</v>
      </c>
      <c r="M715" s="10">
        <v>79</v>
      </c>
      <c r="N715" s="10">
        <v>3</v>
      </c>
      <c r="O715" s="9"/>
      <c r="P715" s="4">
        <v>41948.989675925928</v>
      </c>
      <c r="Q715" s="9"/>
      <c r="R715" s="7" t="s">
        <v>2286</v>
      </c>
      <c r="S715" s="5" t="s">
        <v>2287</v>
      </c>
      <c r="T715" s="9"/>
      <c r="U715" s="8" t="str">
        <f>HYPERLINK("https://pbs.twimg.com/profile_images/1042042387579596800/EZB7qUQq.jpg","View")</f>
        <v>View</v>
      </c>
    </row>
    <row r="716" spans="1:21" ht="78.75">
      <c r="A716" s="4">
        <v>43433.026458333334</v>
      </c>
      <c r="B716" s="5" t="str">
        <f>HYPERLINK("https://twitter.com/Prinze_moce","@Prinze_moce")</f>
        <v>@Prinze_moce</v>
      </c>
      <c r="C716" s="6" t="s">
        <v>2242</v>
      </c>
      <c r="D716" s="7" t="s">
        <v>2319</v>
      </c>
      <c r="E716" s="8" t="str">
        <f>HYPERLINK("https://twitter.com/Prinze_moce/status/1068061525955436545","1068061525955436545")</f>
        <v>1068061525955436545</v>
      </c>
      <c r="F716" s="9"/>
      <c r="G716" s="5" t="s">
        <v>2320</v>
      </c>
      <c r="H716" s="9"/>
      <c r="I716" s="10">
        <v>146</v>
      </c>
      <c r="J716" s="10">
        <v>192</v>
      </c>
      <c r="K716" s="5" t="str">
        <f>HYPERLINK("http://twitter.com/download/iphone","Twitter for iPhone")</f>
        <v>Twitter for iPhone</v>
      </c>
      <c r="L716" s="10">
        <v>982</v>
      </c>
      <c r="M716" s="10">
        <v>162</v>
      </c>
      <c r="N716" s="10">
        <v>5</v>
      </c>
      <c r="O716" s="9"/>
      <c r="P716" s="4">
        <v>40317.473819444444</v>
      </c>
      <c r="Q716" s="6" t="s">
        <v>2245</v>
      </c>
      <c r="R716" s="7" t="s">
        <v>2246</v>
      </c>
      <c r="S716" s="5" t="s">
        <v>2247</v>
      </c>
      <c r="T716" s="9"/>
      <c r="U716" s="8" t="str">
        <f>HYPERLINK("https://pbs.twimg.com/profile_images/1054462982934081536/GX9XkU7v.jpg","View")</f>
        <v>View</v>
      </c>
    </row>
    <row r="717" spans="1:21" ht="67.5">
      <c r="A717" s="4">
        <v>43433.022280092591</v>
      </c>
      <c r="B717" s="5" t="str">
        <f>HYPERLINK("https://twitter.com/Ppraewa_","@Ppraewa_")</f>
        <v>@Ppraewa_</v>
      </c>
      <c r="C717" s="6" t="s">
        <v>2283</v>
      </c>
      <c r="D717" s="7" t="s">
        <v>2321</v>
      </c>
      <c r="E717" s="8" t="str">
        <f>HYPERLINK("https://twitter.com/Ppraewa_/status/1068060013313241088","1068060013313241088")</f>
        <v>1068060013313241088</v>
      </c>
      <c r="F717" s="9"/>
      <c r="G717" s="5" t="s">
        <v>2322</v>
      </c>
      <c r="H717" s="9"/>
      <c r="I717" s="10">
        <v>20</v>
      </c>
      <c r="J717" s="10">
        <v>15</v>
      </c>
      <c r="K717" s="5" t="str">
        <f>HYPERLINK("http://twitter.com/download/android","Twitter for Android")</f>
        <v>Twitter for Android</v>
      </c>
      <c r="L717" s="10">
        <v>778</v>
      </c>
      <c r="M717" s="10">
        <v>79</v>
      </c>
      <c r="N717" s="10">
        <v>3</v>
      </c>
      <c r="O717" s="9"/>
      <c r="P717" s="4">
        <v>41948.989675925928</v>
      </c>
      <c r="Q717" s="9"/>
      <c r="R717" s="7" t="s">
        <v>2286</v>
      </c>
      <c r="S717" s="5" t="s">
        <v>2287</v>
      </c>
      <c r="T717" s="9"/>
      <c r="U717" s="8" t="str">
        <f>HYPERLINK("https://pbs.twimg.com/profile_images/1042042387579596800/EZB7qUQq.jpg","View")</f>
        <v>View</v>
      </c>
    </row>
    <row r="718" spans="1:21" ht="123.75">
      <c r="A718" s="4">
        <v>43433.018159722225</v>
      </c>
      <c r="B718" s="5" t="str">
        <f>HYPERLINK("https://twitter.com/kenwaays","@kenwaays")</f>
        <v>@kenwaays</v>
      </c>
      <c r="C718" s="6" t="s">
        <v>1227</v>
      </c>
      <c r="D718" s="7" t="s">
        <v>2323</v>
      </c>
      <c r="E718" s="8" t="str">
        <f>HYPERLINK("https://twitter.com/kenwaays/status/1068058520707158016","1068058520707158016")</f>
        <v>1068058520707158016</v>
      </c>
      <c r="F718" s="9"/>
      <c r="G718" s="5" t="s">
        <v>2324</v>
      </c>
      <c r="H718" s="9"/>
      <c r="I718" s="10">
        <v>0</v>
      </c>
      <c r="J718" s="10">
        <v>0</v>
      </c>
      <c r="K718" s="5" t="str">
        <f t="shared" ref="K718:K719" si="230">HYPERLINK("http://twitter.com/download/iphone","Twitter for iPhone")</f>
        <v>Twitter for iPhone</v>
      </c>
      <c r="L718" s="10">
        <v>601</v>
      </c>
      <c r="M718" s="10">
        <v>2438</v>
      </c>
      <c r="N718" s="10">
        <v>29</v>
      </c>
      <c r="O718" s="9"/>
      <c r="P718" s="4">
        <v>41475.17796296296</v>
      </c>
      <c r="Q718" s="9"/>
      <c r="R718" s="7" t="s">
        <v>1230</v>
      </c>
      <c r="S718" s="9"/>
      <c r="T718" s="9"/>
      <c r="U718" s="8" t="str">
        <f>HYPERLINK("https://pbs.twimg.com/profile_images/836509973622317056/aTAlymSG.jpg","View")</f>
        <v>View</v>
      </c>
    </row>
    <row r="719" spans="1:21" ht="135">
      <c r="A719" s="4">
        <v>43433.017500000002</v>
      </c>
      <c r="B719" s="5" t="str">
        <f>HYPERLINK("https://twitter.com/P_Saint2017","@P_Saint2017")</f>
        <v>@P_Saint2017</v>
      </c>
      <c r="C719" s="6" t="s">
        <v>2325</v>
      </c>
      <c r="D719" s="7" t="s">
        <v>2326</v>
      </c>
      <c r="E719" s="8" t="str">
        <f>HYPERLINK("https://twitter.com/P_Saint2017/status/1068058280876896261","1068058280876896261")</f>
        <v>1068058280876896261</v>
      </c>
      <c r="F719" s="9"/>
      <c r="G719" s="5" t="s">
        <v>2327</v>
      </c>
      <c r="H719" s="9"/>
      <c r="I719" s="10">
        <v>40</v>
      </c>
      <c r="J719" s="10">
        <v>29</v>
      </c>
      <c r="K719" s="5" t="str">
        <f t="shared" si="230"/>
        <v>Twitter for iPhone</v>
      </c>
      <c r="L719" s="10">
        <v>441</v>
      </c>
      <c r="M719" s="10">
        <v>56</v>
      </c>
      <c r="N719" s="10">
        <v>3</v>
      </c>
      <c r="O719" s="9"/>
      <c r="P719" s="4">
        <v>43370.333553240736</v>
      </c>
      <c r="Q719" s="6" t="s">
        <v>98</v>
      </c>
      <c r="R719" s="7" t="s">
        <v>2328</v>
      </c>
      <c r="S719" s="9"/>
      <c r="T719" s="9"/>
      <c r="U719" s="8" t="str">
        <f>HYPERLINK("https://pbs.twimg.com/profile_images/1071218509416288257/5efUpirY.jpg","View")</f>
        <v>View</v>
      </c>
    </row>
    <row r="720" spans="1:21" ht="135">
      <c r="A720" s="4">
        <v>43432.999108796299</v>
      </c>
      <c r="B720" s="5" t="str">
        <f>HYPERLINK("https://twitter.com/xtt4QqPEwJMPh9P","@xtt4QqPEwJMPh9P")</f>
        <v>@xtt4QqPEwJMPh9P</v>
      </c>
      <c r="C720" s="6" t="s">
        <v>2329</v>
      </c>
      <c r="D720" s="7" t="s">
        <v>2330</v>
      </c>
      <c r="E720" s="8" t="str">
        <f>HYPERLINK("https://twitter.com/xtt4QqPEwJMPh9P/status/1068051614747901952","1068051614747901952")</f>
        <v>1068051614747901952</v>
      </c>
      <c r="F720" s="9"/>
      <c r="G720" s="5" t="s">
        <v>2331</v>
      </c>
      <c r="H720" s="9"/>
      <c r="I720" s="10">
        <v>0</v>
      </c>
      <c r="J720" s="10">
        <v>10</v>
      </c>
      <c r="K720" s="5" t="str">
        <f t="shared" ref="K720:K721" si="231">HYPERLINK("http://twitter.com/download/android","Twitter for Android")</f>
        <v>Twitter for Android</v>
      </c>
      <c r="L720" s="10">
        <v>24</v>
      </c>
      <c r="M720" s="10">
        <v>72</v>
      </c>
      <c r="N720" s="10">
        <v>0</v>
      </c>
      <c r="O720" s="9"/>
      <c r="P720" s="4">
        <v>43060.070104166662</v>
      </c>
      <c r="Q720" s="9"/>
      <c r="R720" s="7" t="s">
        <v>2332</v>
      </c>
      <c r="S720" s="9"/>
      <c r="T720" s="9"/>
      <c r="U720" s="8" t="str">
        <f>HYPERLINK("https://pbs.twimg.com/profile_images/1053900910672306176/LzAfl78H.jpg","View")</f>
        <v>View</v>
      </c>
    </row>
    <row r="721" spans="1:21" ht="67.5">
      <c r="A721" s="4">
        <v>43432.995833333334</v>
      </c>
      <c r="B721" s="5" t="str">
        <f>HYPERLINK("https://twitter.com/Ppraewa_","@Ppraewa_")</f>
        <v>@Ppraewa_</v>
      </c>
      <c r="C721" s="6" t="s">
        <v>2283</v>
      </c>
      <c r="D721" s="7" t="s">
        <v>2333</v>
      </c>
      <c r="E721" s="8" t="str">
        <f>HYPERLINK("https://twitter.com/Ppraewa_/status/1068050427571130369","1068050427571130369")</f>
        <v>1068050427571130369</v>
      </c>
      <c r="F721" s="9"/>
      <c r="G721" s="5" t="s">
        <v>2334</v>
      </c>
      <c r="H721" s="9"/>
      <c r="I721" s="10">
        <v>1</v>
      </c>
      <c r="J721" s="10">
        <v>2</v>
      </c>
      <c r="K721" s="5" t="str">
        <f t="shared" si="231"/>
        <v>Twitter for Android</v>
      </c>
      <c r="L721" s="10">
        <v>778</v>
      </c>
      <c r="M721" s="10">
        <v>79</v>
      </c>
      <c r="N721" s="10">
        <v>3</v>
      </c>
      <c r="O721" s="9"/>
      <c r="P721" s="4">
        <v>41948.989675925928</v>
      </c>
      <c r="Q721" s="9"/>
      <c r="R721" s="7" t="s">
        <v>2286</v>
      </c>
      <c r="S721" s="5" t="s">
        <v>2287</v>
      </c>
      <c r="T721" s="9"/>
      <c r="U721" s="8" t="str">
        <f>HYPERLINK("https://pbs.twimg.com/profile_images/1042042387579596800/EZB7qUQq.jpg","View")</f>
        <v>View</v>
      </c>
    </row>
    <row r="722" spans="1:21" ht="123.75">
      <c r="A722" s="4">
        <v>43432.992245370369</v>
      </c>
      <c r="B722" s="5" t="str">
        <f>HYPERLINK("https://twitter.com/wallerABC7","@wallerABC7")</f>
        <v>@wallerABC7</v>
      </c>
      <c r="C722" s="6" t="s">
        <v>2335</v>
      </c>
      <c r="D722" s="7" t="s">
        <v>2336</v>
      </c>
      <c r="E722" s="8" t="str">
        <f>HYPERLINK("https://twitter.com/wallerABC7/status/1068049130260287488","1068049130260287488")</f>
        <v>1068049130260287488</v>
      </c>
      <c r="F722" s="9"/>
      <c r="G722" s="5" t="s">
        <v>2337</v>
      </c>
      <c r="H722" s="9"/>
      <c r="I722" s="10">
        <v>0</v>
      </c>
      <c r="J722" s="10">
        <v>14</v>
      </c>
      <c r="K722" s="5" t="str">
        <f>HYPERLINK("http://twitter.com/download/iphone","Twitter for iPhone")</f>
        <v>Twitter for iPhone</v>
      </c>
      <c r="L722" s="10">
        <v>4635</v>
      </c>
      <c r="M722" s="10">
        <v>1173</v>
      </c>
      <c r="N722" s="10">
        <v>202</v>
      </c>
      <c r="O722" s="10" t="s">
        <v>108</v>
      </c>
      <c r="P722" s="4">
        <v>40312.847800925927</v>
      </c>
      <c r="Q722" s="6" t="s">
        <v>629</v>
      </c>
      <c r="R722" s="7" t="s">
        <v>2338</v>
      </c>
      <c r="S722" s="5" t="s">
        <v>2339</v>
      </c>
      <c r="T722" s="9"/>
      <c r="U722" s="8" t="str">
        <f>HYPERLINK("https://pbs.twimg.com/profile_images/1046178205093122049/HG2dh6ir.jpg","View")</f>
        <v>View</v>
      </c>
    </row>
    <row r="723" spans="1:21" ht="168.75">
      <c r="A723" s="4">
        <v>43432.990115740744</v>
      </c>
      <c r="B723" s="5" t="str">
        <f>HYPERLINK("https://twitter.com/mean_is_mine","@mean_is_mine")</f>
        <v>@mean_is_mine</v>
      </c>
      <c r="C723" s="6" t="s">
        <v>2340</v>
      </c>
      <c r="D723" s="7" t="s">
        <v>2341</v>
      </c>
      <c r="E723" s="8" t="str">
        <f>HYPERLINK("https://twitter.com/mean_is_mine/status/1068048355652030467","1068048355652030467")</f>
        <v>1068048355652030467</v>
      </c>
      <c r="F723" s="9"/>
      <c r="G723" s="5" t="s">
        <v>2342</v>
      </c>
      <c r="H723" s="9"/>
      <c r="I723" s="10">
        <v>0</v>
      </c>
      <c r="J723" s="10">
        <v>1</v>
      </c>
      <c r="K723" s="5" t="str">
        <f>HYPERLINK("http://twitter.com/download/android","Twitter for Android")</f>
        <v>Twitter for Android</v>
      </c>
      <c r="L723" s="10">
        <v>236</v>
      </c>
      <c r="M723" s="10">
        <v>238</v>
      </c>
      <c r="N723" s="10">
        <v>2</v>
      </c>
      <c r="O723" s="9"/>
      <c r="P723" s="4">
        <v>43285.965081018519</v>
      </c>
      <c r="Q723" s="9"/>
      <c r="R723" s="7" t="s">
        <v>2343</v>
      </c>
      <c r="S723" s="9"/>
      <c r="T723" s="9"/>
      <c r="U723" s="8" t="str">
        <f>HYPERLINK("https://pbs.twimg.com/profile_images/1044599820730609664/OSTkNTFv.jpg","View")</f>
        <v>View</v>
      </c>
    </row>
    <row r="724" spans="1:21" ht="135">
      <c r="A724" s="4">
        <v>43432.984861111108</v>
      </c>
      <c r="B724" s="5" t="str">
        <f>HYPERLINK("https://twitter.com/ambulanceblog","@ambulanceblog")</f>
        <v>@ambulanceblog</v>
      </c>
      <c r="C724" s="6" t="s">
        <v>956</v>
      </c>
      <c r="D724" s="7" t="s">
        <v>2344</v>
      </c>
      <c r="E724" s="8" t="str">
        <f>HYPERLINK("https://twitter.com/ambulanceblog/status/1068046451945730048","1068046451945730048")</f>
        <v>1068046451945730048</v>
      </c>
      <c r="F724" s="5" t="s">
        <v>2345</v>
      </c>
      <c r="G724" s="9"/>
      <c r="H724" s="9"/>
      <c r="I724" s="10">
        <v>0</v>
      </c>
      <c r="J724" s="10">
        <v>0</v>
      </c>
      <c r="K724" s="5" t="str">
        <f>HYPERLINK("http://instagram.com","Instagram")</f>
        <v>Instagram</v>
      </c>
      <c r="L724" s="10">
        <v>178</v>
      </c>
      <c r="M724" s="10">
        <v>470</v>
      </c>
      <c r="N724" s="10">
        <v>34</v>
      </c>
      <c r="O724" s="9"/>
      <c r="P724" s="4">
        <v>40064.867592592593</v>
      </c>
      <c r="Q724" s="6" t="s">
        <v>41</v>
      </c>
      <c r="R724" s="7" t="s">
        <v>959</v>
      </c>
      <c r="S724" s="5" t="s">
        <v>960</v>
      </c>
      <c r="T724" s="9"/>
      <c r="U724" s="8" t="str">
        <f>HYPERLINK("https://pbs.twimg.com/profile_images/790121313524252672/KkIsZtZ9.jpg","View")</f>
        <v>View</v>
      </c>
    </row>
    <row r="725" spans="1:21" ht="213.75">
      <c r="A725" s="4">
        <v>43432.977141203708</v>
      </c>
      <c r="B725" s="5" t="str">
        <f>HYPERLINK("https://twitter.com/Marylene2489","@Marylene2489")</f>
        <v>@Marylene2489</v>
      </c>
      <c r="C725" s="6" t="s">
        <v>170</v>
      </c>
      <c r="D725" s="7" t="s">
        <v>2346</v>
      </c>
      <c r="E725" s="8" t="str">
        <f>HYPERLINK("https://twitter.com/Marylene2489/status/1068043655896858624","1068043655896858624")</f>
        <v>1068043655896858624</v>
      </c>
      <c r="F725" s="5" t="s">
        <v>2347</v>
      </c>
      <c r="G725" s="5" t="s">
        <v>2348</v>
      </c>
      <c r="H725" s="9"/>
      <c r="I725" s="10">
        <v>8</v>
      </c>
      <c r="J725" s="10">
        <v>6</v>
      </c>
      <c r="K725" s="5" t="str">
        <f>HYPERLINK("http://twitter.com","Twitter Web Client")</f>
        <v>Twitter Web Client</v>
      </c>
      <c r="L725" s="10">
        <v>210</v>
      </c>
      <c r="M725" s="10">
        <v>69</v>
      </c>
      <c r="N725" s="10">
        <v>8</v>
      </c>
      <c r="O725" s="9"/>
      <c r="P725" s="4">
        <v>40749.25571759259</v>
      </c>
      <c r="Q725" s="6" t="s">
        <v>173</v>
      </c>
      <c r="R725" s="7" t="s">
        <v>174</v>
      </c>
      <c r="S725" s="9"/>
      <c r="T725" s="9"/>
      <c r="U725" s="8" t="str">
        <f>HYPERLINK("https://pbs.twimg.com/profile_images/925087093507813376/EO7d_Yor.jpg","View")</f>
        <v>View</v>
      </c>
    </row>
    <row r="726" spans="1:21" ht="78.75">
      <c r="A726" s="4">
        <v>43432.96194444444</v>
      </c>
      <c r="B726" s="5" t="str">
        <f>HYPERLINK("https://twitter.com/gamsaijang","@gamsaijang")</f>
        <v>@gamsaijang</v>
      </c>
      <c r="C726" s="6" t="s">
        <v>2349</v>
      </c>
      <c r="D726" s="7" t="s">
        <v>2350</v>
      </c>
      <c r="E726" s="8" t="str">
        <f>HYPERLINK("https://twitter.com/gamsaijang/status/1068038149681467392","1068038149681467392")</f>
        <v>1068038149681467392</v>
      </c>
      <c r="F726" s="9"/>
      <c r="G726" s="5" t="s">
        <v>2351</v>
      </c>
      <c r="H726" s="9"/>
      <c r="I726" s="10">
        <v>6</v>
      </c>
      <c r="J726" s="10">
        <v>7</v>
      </c>
      <c r="K726" s="5" t="str">
        <f>HYPERLINK("http://twitter.com/download/android","Twitter for Android")</f>
        <v>Twitter for Android</v>
      </c>
      <c r="L726" s="10">
        <v>91</v>
      </c>
      <c r="M726" s="10">
        <v>404</v>
      </c>
      <c r="N726" s="10">
        <v>0</v>
      </c>
      <c r="O726" s="9"/>
      <c r="P726" s="4">
        <v>42386.15457175926</v>
      </c>
      <c r="Q726" s="9"/>
      <c r="R726" s="7" t="s">
        <v>2352</v>
      </c>
      <c r="S726" s="9"/>
      <c r="T726" s="9"/>
      <c r="U726" s="8" t="str">
        <f>HYPERLINK("https://pbs.twimg.com/profile_images/1058690496132861952/S9yb1Z7p.jpg","View")</f>
        <v>View</v>
      </c>
    </row>
    <row r="727" spans="1:21" ht="112.5">
      <c r="A727" s="4">
        <v>43432.914837962962</v>
      </c>
      <c r="B727" s="5" t="str">
        <f>HYPERLINK("https://twitter.com/TrueID_app","@TrueID_app")</f>
        <v>@TrueID_app</v>
      </c>
      <c r="C727" s="6" t="s">
        <v>1923</v>
      </c>
      <c r="D727" s="7" t="s">
        <v>2353</v>
      </c>
      <c r="E727" s="8" t="str">
        <f>HYPERLINK("https://twitter.com/TrueID_app/status/1068021076595138560","1068021076595138560")</f>
        <v>1068021076595138560</v>
      </c>
      <c r="F727" s="5" t="s">
        <v>2354</v>
      </c>
      <c r="G727" s="9"/>
      <c r="H727" s="9"/>
      <c r="I727" s="10">
        <v>4</v>
      </c>
      <c r="J727" s="10">
        <v>3</v>
      </c>
      <c r="K727" s="5" t="str">
        <f>HYPERLINK("http://twitter.com","Twitter Web Client")</f>
        <v>Twitter Web Client</v>
      </c>
      <c r="L727" s="10">
        <v>4327</v>
      </c>
      <c r="M727" s="10">
        <v>79</v>
      </c>
      <c r="N727" s="10">
        <v>12</v>
      </c>
      <c r="O727" s="9"/>
      <c r="P727" s="4">
        <v>42951.004756944443</v>
      </c>
      <c r="Q727" s="6" t="s">
        <v>59</v>
      </c>
      <c r="R727" s="7" t="s">
        <v>1926</v>
      </c>
      <c r="S727" s="5" t="s">
        <v>1927</v>
      </c>
      <c r="T727" s="9"/>
      <c r="U727" s="8" t="str">
        <f>HYPERLINK("https://pbs.twimg.com/profile_images/926715149276217345/Lg2-VwaC.jpg","View")</f>
        <v>View</v>
      </c>
    </row>
    <row r="728" spans="1:21" ht="90">
      <c r="A728" s="4">
        <v>43432.913761574076</v>
      </c>
      <c r="B728" s="5" t="str">
        <f>HYPERLINK("https://twitter.com/koonohm","@koonohm")</f>
        <v>@koonohm</v>
      </c>
      <c r="C728" s="6" t="s">
        <v>2355</v>
      </c>
      <c r="D728" s="7" t="s">
        <v>2356</v>
      </c>
      <c r="E728" s="8" t="str">
        <f>HYPERLINK("https://twitter.com/koonohm/status/1068020687854424065","1068020687854424065")</f>
        <v>1068020687854424065</v>
      </c>
      <c r="F728" s="5" t="s">
        <v>2357</v>
      </c>
      <c r="G728" s="9"/>
      <c r="H728" s="9"/>
      <c r="I728" s="10">
        <v>0</v>
      </c>
      <c r="J728" s="10">
        <v>0</v>
      </c>
      <c r="K728" s="5" t="str">
        <f>HYPERLINK("http://www.facebook.com/twitter","Facebook")</f>
        <v>Facebook</v>
      </c>
      <c r="L728" s="10">
        <v>700</v>
      </c>
      <c r="M728" s="10">
        <v>1770</v>
      </c>
      <c r="N728" s="10">
        <v>4</v>
      </c>
      <c r="O728" s="9"/>
      <c r="P728" s="4">
        <v>39868.705300925925</v>
      </c>
      <c r="Q728" s="6" t="s">
        <v>2358</v>
      </c>
      <c r="R728" s="9"/>
      <c r="S728" s="5" t="s">
        <v>2359</v>
      </c>
      <c r="T728" s="9"/>
      <c r="U728" s="8" t="str">
        <f>HYPERLINK("https://pbs.twimg.com/profile_images/2337320663/TGqLSEcS","View")</f>
        <v>View</v>
      </c>
    </row>
    <row r="729" spans="1:21" ht="348.75">
      <c r="A729" s="4">
        <v>43432.840648148151</v>
      </c>
      <c r="B729" s="5" t="str">
        <f>HYPERLINK("https://twitter.com/Pakapor53078052","@Pakapor53078052")</f>
        <v>@Pakapor53078052</v>
      </c>
      <c r="C729" s="6" t="s">
        <v>2360</v>
      </c>
      <c r="D729" s="7" t="s">
        <v>2361</v>
      </c>
      <c r="E729" s="8" t="str">
        <f>HYPERLINK("https://twitter.com/Pakapor53078052/status/1067994191421091840","1067994191421091840")</f>
        <v>1067994191421091840</v>
      </c>
      <c r="F729" s="5" t="s">
        <v>2362</v>
      </c>
      <c r="G729" s="5" t="s">
        <v>2363</v>
      </c>
      <c r="H729" s="9"/>
      <c r="I729" s="10">
        <v>1</v>
      </c>
      <c r="J729" s="10">
        <v>1</v>
      </c>
      <c r="K729" s="5" t="str">
        <f t="shared" ref="K729:K730" si="232">HYPERLINK("http://twitter.com/download/android","Twitter for Android")</f>
        <v>Twitter for Android</v>
      </c>
      <c r="L729" s="10">
        <v>115</v>
      </c>
      <c r="M729" s="10">
        <v>136</v>
      </c>
      <c r="N729" s="10">
        <v>1</v>
      </c>
      <c r="O729" s="9"/>
      <c r="P729" s="4">
        <v>43197.392175925925</v>
      </c>
      <c r="Q729" s="9"/>
      <c r="R729" s="7" t="s">
        <v>2364</v>
      </c>
      <c r="S729" s="9"/>
      <c r="T729" s="9"/>
      <c r="U729" s="8" t="str">
        <f>HYPERLINK("https://pbs.twimg.com/profile_images/1030351964687630337/KOoCOAac.jpg","View")</f>
        <v>View</v>
      </c>
    </row>
    <row r="730" spans="1:21" ht="33.75">
      <c r="A730" s="4">
        <v>43432.834525462968</v>
      </c>
      <c r="B730" s="5" t="str">
        <f>HYPERLINK("https://twitter.com/PraewHas","@PraewHas")</f>
        <v>@PraewHas</v>
      </c>
      <c r="C730" s="6" t="s">
        <v>2365</v>
      </c>
      <c r="D730" s="7" t="s">
        <v>2366</v>
      </c>
      <c r="E730" s="8" t="str">
        <f>HYPERLINK("https://twitter.com/PraewHas/status/1067991971602456576","1067991971602456576")</f>
        <v>1067991971602456576</v>
      </c>
      <c r="F730" s="9"/>
      <c r="G730" s="5" t="s">
        <v>2367</v>
      </c>
      <c r="H730" s="9"/>
      <c r="I730" s="10">
        <v>0</v>
      </c>
      <c r="J730" s="10">
        <v>2</v>
      </c>
      <c r="K730" s="5" t="str">
        <f t="shared" si="232"/>
        <v>Twitter for Android</v>
      </c>
      <c r="L730" s="10">
        <v>4349</v>
      </c>
      <c r="M730" s="10">
        <v>196</v>
      </c>
      <c r="N730" s="10">
        <v>14</v>
      </c>
      <c r="O730" s="9"/>
      <c r="P730" s="4">
        <v>40405.406423611115</v>
      </c>
      <c r="Q730" s="6" t="s">
        <v>2368</v>
      </c>
      <c r="R730" s="7" t="s">
        <v>2369</v>
      </c>
      <c r="S730" s="5" t="s">
        <v>2370</v>
      </c>
      <c r="T730" s="9"/>
      <c r="U730" s="8" t="str">
        <f>HYPERLINK("https://pbs.twimg.com/profile_images/1027836543853981696/Qm-jH2Uh.jpg","View")</f>
        <v>View</v>
      </c>
    </row>
    <row r="731" spans="1:21" ht="225">
      <c r="A731" s="4">
        <v>43432.757013888884</v>
      </c>
      <c r="B731" s="5" t="str">
        <f>HYPERLINK("https://twitter.com/LERKAHerb","@LERKAHerb")</f>
        <v>@LERKAHerb</v>
      </c>
      <c r="C731" s="6" t="s">
        <v>1426</v>
      </c>
      <c r="D731" s="7" t="s">
        <v>2371</v>
      </c>
      <c r="E731" s="8" t="str">
        <f>HYPERLINK("https://twitter.com/LERKAHerb/status/1067963883120484354","1067963883120484354")</f>
        <v>1067963883120484354</v>
      </c>
      <c r="F731" s="9"/>
      <c r="G731" s="5" t="s">
        <v>2372</v>
      </c>
      <c r="H731" s="9"/>
      <c r="I731" s="10">
        <v>1</v>
      </c>
      <c r="J731" s="10">
        <v>0</v>
      </c>
      <c r="K731" s="5" t="str">
        <f>HYPERLINK("https://www.hootsuite.com","Hootsuite Inc.")</f>
        <v>Hootsuite Inc.</v>
      </c>
      <c r="L731" s="10">
        <v>2</v>
      </c>
      <c r="M731" s="10">
        <v>0</v>
      </c>
      <c r="N731" s="10">
        <v>0</v>
      </c>
      <c r="O731" s="9"/>
      <c r="P731" s="4">
        <v>43427.407349537039</v>
      </c>
      <c r="Q731" s="9"/>
      <c r="R731" s="9"/>
      <c r="S731" s="9"/>
      <c r="T731" s="9"/>
      <c r="U731" s="8" t="str">
        <f>HYPERLINK("https://pbs.twimg.com/profile_images/1066036149892788224/zyD7K-9i.jpg","View")</f>
        <v>View</v>
      </c>
    </row>
    <row r="732" spans="1:21" ht="146.25">
      <c r="A732" s="4">
        <v>43432.743043981478</v>
      </c>
      <c r="B732" s="5" t="str">
        <f t="shared" ref="B732:B733" si="233">HYPERLINK("https://twitter.com/ambulanceblog","@ambulanceblog")</f>
        <v>@ambulanceblog</v>
      </c>
      <c r="C732" s="6" t="s">
        <v>956</v>
      </c>
      <c r="D732" s="7" t="s">
        <v>2373</v>
      </c>
      <c r="E732" s="8" t="str">
        <f>HYPERLINK("https://twitter.com/ambulanceblog/status/1067958821388193792","1067958821388193792")</f>
        <v>1067958821388193792</v>
      </c>
      <c r="F732" s="5" t="s">
        <v>2374</v>
      </c>
      <c r="G732" s="9"/>
      <c r="H732" s="9"/>
      <c r="I732" s="10">
        <v>0</v>
      </c>
      <c r="J732" s="10">
        <v>0</v>
      </c>
      <c r="K732" s="5" t="str">
        <f t="shared" ref="K732:K733" si="234">HYPERLINK("http://instagram.com","Instagram")</f>
        <v>Instagram</v>
      </c>
      <c r="L732" s="10">
        <v>178</v>
      </c>
      <c r="M732" s="10">
        <v>470</v>
      </c>
      <c r="N732" s="10">
        <v>34</v>
      </c>
      <c r="O732" s="9"/>
      <c r="P732" s="4">
        <v>40064.867592592593</v>
      </c>
      <c r="Q732" s="6" t="s">
        <v>41</v>
      </c>
      <c r="R732" s="7" t="s">
        <v>959</v>
      </c>
      <c r="S732" s="5" t="s">
        <v>960</v>
      </c>
      <c r="T732" s="9"/>
      <c r="U732" s="8" t="str">
        <f t="shared" ref="U732:U733" si="235">HYPERLINK("https://pbs.twimg.com/profile_images/790121313524252672/KkIsZtZ9.jpg","View")</f>
        <v>View</v>
      </c>
    </row>
    <row r="733" spans="1:21" ht="168.75">
      <c r="A733" s="4">
        <v>43432.740451388891</v>
      </c>
      <c r="B733" s="5" t="str">
        <f t="shared" si="233"/>
        <v>@ambulanceblog</v>
      </c>
      <c r="C733" s="6" t="s">
        <v>956</v>
      </c>
      <c r="D733" s="7" t="s">
        <v>2375</v>
      </c>
      <c r="E733" s="8" t="str">
        <f>HYPERLINK("https://twitter.com/ambulanceblog/status/1067957882807902208","1067957882807902208")</f>
        <v>1067957882807902208</v>
      </c>
      <c r="F733" s="5" t="s">
        <v>2376</v>
      </c>
      <c r="G733" s="9"/>
      <c r="H733" s="9"/>
      <c r="I733" s="10">
        <v>0</v>
      </c>
      <c r="J733" s="10">
        <v>0</v>
      </c>
      <c r="K733" s="5" t="str">
        <f t="shared" si="234"/>
        <v>Instagram</v>
      </c>
      <c r="L733" s="10">
        <v>178</v>
      </c>
      <c r="M733" s="10">
        <v>470</v>
      </c>
      <c r="N733" s="10">
        <v>34</v>
      </c>
      <c r="O733" s="9"/>
      <c r="P733" s="4">
        <v>40064.867592592593</v>
      </c>
      <c r="Q733" s="6" t="s">
        <v>41</v>
      </c>
      <c r="R733" s="7" t="s">
        <v>959</v>
      </c>
      <c r="S733" s="5" t="s">
        <v>960</v>
      </c>
      <c r="T733" s="9"/>
      <c r="U733" s="8" t="str">
        <f t="shared" si="235"/>
        <v>View</v>
      </c>
    </row>
    <row r="734" spans="1:21" ht="56.25">
      <c r="A734" s="4">
        <v>43432.739502314813</v>
      </c>
      <c r="B734" s="5" t="str">
        <f>HYPERLINK("https://twitter.com/tanyanee_999","@tanyanee_999")</f>
        <v>@tanyanee_999</v>
      </c>
      <c r="C734" s="6" t="s">
        <v>2377</v>
      </c>
      <c r="D734" s="7" t="s">
        <v>2378</v>
      </c>
      <c r="E734" s="8" t="str">
        <f>HYPERLINK("https://twitter.com/tanyanee_999/status/1067957536710643713","1067957536710643713")</f>
        <v>1067957536710643713</v>
      </c>
      <c r="F734" s="9"/>
      <c r="G734" s="5" t="s">
        <v>2379</v>
      </c>
      <c r="H734" s="9"/>
      <c r="I734" s="10">
        <v>0</v>
      </c>
      <c r="J734" s="10">
        <v>2</v>
      </c>
      <c r="K734" s="5" t="str">
        <f>HYPERLINK("http://twitter.com/download/android","Twitter for Android")</f>
        <v>Twitter for Android</v>
      </c>
      <c r="L734" s="10">
        <v>5</v>
      </c>
      <c r="M734" s="10">
        <v>34</v>
      </c>
      <c r="N734" s="10">
        <v>0</v>
      </c>
      <c r="O734" s="9"/>
      <c r="P734" s="4">
        <v>42167.789201388892</v>
      </c>
      <c r="Q734" s="9"/>
      <c r="R734" s="7" t="s">
        <v>2380</v>
      </c>
      <c r="S734" s="9"/>
      <c r="T734" s="9"/>
      <c r="U734" s="8" t="str">
        <f>HYPERLINK("https://pbs.twimg.com/profile_images/856680604527542273/81Jg1fJK.jpg","View")</f>
        <v>View</v>
      </c>
    </row>
    <row r="735" spans="1:21" ht="146.25">
      <c r="A735" s="4">
        <v>43432.738159722227</v>
      </c>
      <c r="B735" s="5" t="str">
        <f t="shared" ref="B735:B741" si="236">HYPERLINK("https://twitter.com/ambulanceblog","@ambulanceblog")</f>
        <v>@ambulanceblog</v>
      </c>
      <c r="C735" s="6" t="s">
        <v>956</v>
      </c>
      <c r="D735" s="7" t="s">
        <v>2381</v>
      </c>
      <c r="E735" s="8" t="str">
        <f>HYPERLINK("https://twitter.com/ambulanceblog/status/1067957053413617664","1067957053413617664")</f>
        <v>1067957053413617664</v>
      </c>
      <c r="F735" s="5" t="s">
        <v>2382</v>
      </c>
      <c r="G735" s="9"/>
      <c r="H735" s="9"/>
      <c r="I735" s="10">
        <v>0</v>
      </c>
      <c r="J735" s="10">
        <v>0</v>
      </c>
      <c r="K735" s="5" t="str">
        <f t="shared" ref="K735:K742" si="237">HYPERLINK("http://instagram.com","Instagram")</f>
        <v>Instagram</v>
      </c>
      <c r="L735" s="10">
        <v>178</v>
      </c>
      <c r="M735" s="10">
        <v>470</v>
      </c>
      <c r="N735" s="10">
        <v>34</v>
      </c>
      <c r="O735" s="9"/>
      <c r="P735" s="4">
        <v>40064.867592592593</v>
      </c>
      <c r="Q735" s="6" t="s">
        <v>41</v>
      </c>
      <c r="R735" s="7" t="s">
        <v>959</v>
      </c>
      <c r="S735" s="5" t="s">
        <v>960</v>
      </c>
      <c r="T735" s="9"/>
      <c r="U735" s="8" t="str">
        <f t="shared" ref="U735:U741" si="238">HYPERLINK("https://pbs.twimg.com/profile_images/790121313524252672/KkIsZtZ9.jpg","View")</f>
        <v>View</v>
      </c>
    </row>
    <row r="736" spans="1:21" ht="135">
      <c r="A736" s="4">
        <v>43432.736030092594</v>
      </c>
      <c r="B736" s="5" t="str">
        <f t="shared" si="236"/>
        <v>@ambulanceblog</v>
      </c>
      <c r="C736" s="6" t="s">
        <v>956</v>
      </c>
      <c r="D736" s="7" t="s">
        <v>2383</v>
      </c>
      <c r="E736" s="8" t="str">
        <f>HYPERLINK("https://twitter.com/ambulanceblog/status/1067956279925104640","1067956279925104640")</f>
        <v>1067956279925104640</v>
      </c>
      <c r="F736" s="5" t="s">
        <v>2384</v>
      </c>
      <c r="G736" s="9"/>
      <c r="H736" s="9"/>
      <c r="I736" s="10">
        <v>0</v>
      </c>
      <c r="J736" s="10">
        <v>0</v>
      </c>
      <c r="K736" s="5" t="str">
        <f t="shared" si="237"/>
        <v>Instagram</v>
      </c>
      <c r="L736" s="10">
        <v>178</v>
      </c>
      <c r="M736" s="10">
        <v>470</v>
      </c>
      <c r="N736" s="10">
        <v>34</v>
      </c>
      <c r="O736" s="9"/>
      <c r="P736" s="4">
        <v>40064.867592592593</v>
      </c>
      <c r="Q736" s="6" t="s">
        <v>41</v>
      </c>
      <c r="R736" s="7" t="s">
        <v>959</v>
      </c>
      <c r="S736" s="5" t="s">
        <v>960</v>
      </c>
      <c r="T736" s="9"/>
      <c r="U736" s="8" t="str">
        <f t="shared" si="238"/>
        <v>View</v>
      </c>
    </row>
    <row r="737" spans="1:21" ht="146.25">
      <c r="A737" s="4">
        <v>43432.734375</v>
      </c>
      <c r="B737" s="5" t="str">
        <f t="shared" si="236"/>
        <v>@ambulanceblog</v>
      </c>
      <c r="C737" s="6" t="s">
        <v>956</v>
      </c>
      <c r="D737" s="7" t="s">
        <v>2385</v>
      </c>
      <c r="E737" s="8" t="str">
        <f>HYPERLINK("https://twitter.com/ambulanceblog/status/1067955681335132160","1067955681335132160")</f>
        <v>1067955681335132160</v>
      </c>
      <c r="F737" s="5" t="s">
        <v>2386</v>
      </c>
      <c r="G737" s="9"/>
      <c r="H737" s="9"/>
      <c r="I737" s="10">
        <v>0</v>
      </c>
      <c r="J737" s="10">
        <v>0</v>
      </c>
      <c r="K737" s="5" t="str">
        <f t="shared" si="237"/>
        <v>Instagram</v>
      </c>
      <c r="L737" s="10">
        <v>178</v>
      </c>
      <c r="M737" s="10">
        <v>470</v>
      </c>
      <c r="N737" s="10">
        <v>34</v>
      </c>
      <c r="O737" s="9"/>
      <c r="P737" s="4">
        <v>40064.867592592593</v>
      </c>
      <c r="Q737" s="6" t="s">
        <v>41</v>
      </c>
      <c r="R737" s="7" t="s">
        <v>959</v>
      </c>
      <c r="S737" s="5" t="s">
        <v>960</v>
      </c>
      <c r="T737" s="9"/>
      <c r="U737" s="8" t="str">
        <f t="shared" si="238"/>
        <v>View</v>
      </c>
    </row>
    <row r="738" spans="1:21" ht="146.25">
      <c r="A738" s="4">
        <v>43432.733564814815</v>
      </c>
      <c r="B738" s="5" t="str">
        <f t="shared" si="236"/>
        <v>@ambulanceblog</v>
      </c>
      <c r="C738" s="6" t="s">
        <v>956</v>
      </c>
      <c r="D738" s="7" t="s">
        <v>2387</v>
      </c>
      <c r="E738" s="8" t="str">
        <f>HYPERLINK("https://twitter.com/ambulanceblog/status/1067955386345496578","1067955386345496578")</f>
        <v>1067955386345496578</v>
      </c>
      <c r="F738" s="5" t="s">
        <v>2388</v>
      </c>
      <c r="G738" s="9"/>
      <c r="H738" s="9"/>
      <c r="I738" s="10">
        <v>0</v>
      </c>
      <c r="J738" s="10">
        <v>0</v>
      </c>
      <c r="K738" s="5" t="str">
        <f t="shared" si="237"/>
        <v>Instagram</v>
      </c>
      <c r="L738" s="10">
        <v>178</v>
      </c>
      <c r="M738" s="10">
        <v>470</v>
      </c>
      <c r="N738" s="10">
        <v>34</v>
      </c>
      <c r="O738" s="9"/>
      <c r="P738" s="4">
        <v>40064.867592592593</v>
      </c>
      <c r="Q738" s="6" t="s">
        <v>41</v>
      </c>
      <c r="R738" s="7" t="s">
        <v>959</v>
      </c>
      <c r="S738" s="5" t="s">
        <v>960</v>
      </c>
      <c r="T738" s="9"/>
      <c r="U738" s="8" t="str">
        <f t="shared" si="238"/>
        <v>View</v>
      </c>
    </row>
    <row r="739" spans="1:21" ht="135">
      <c r="A739" s="4">
        <v>43432.731909722221</v>
      </c>
      <c r="B739" s="5" t="str">
        <f t="shared" si="236"/>
        <v>@ambulanceblog</v>
      </c>
      <c r="C739" s="6" t="s">
        <v>956</v>
      </c>
      <c r="D739" s="7" t="s">
        <v>2383</v>
      </c>
      <c r="E739" s="8" t="str">
        <f>HYPERLINK("https://twitter.com/ambulanceblog/status/1067954785456771072","1067954785456771072")</f>
        <v>1067954785456771072</v>
      </c>
      <c r="F739" s="5" t="s">
        <v>2389</v>
      </c>
      <c r="G739" s="9"/>
      <c r="H739" s="9"/>
      <c r="I739" s="10">
        <v>0</v>
      </c>
      <c r="J739" s="10">
        <v>0</v>
      </c>
      <c r="K739" s="5" t="str">
        <f t="shared" si="237"/>
        <v>Instagram</v>
      </c>
      <c r="L739" s="10">
        <v>178</v>
      </c>
      <c r="M739" s="10">
        <v>470</v>
      </c>
      <c r="N739" s="10">
        <v>34</v>
      </c>
      <c r="O739" s="9"/>
      <c r="P739" s="4">
        <v>40064.867592592593</v>
      </c>
      <c r="Q739" s="6" t="s">
        <v>41</v>
      </c>
      <c r="R739" s="7" t="s">
        <v>959</v>
      </c>
      <c r="S739" s="5" t="s">
        <v>960</v>
      </c>
      <c r="T739" s="9"/>
      <c r="U739" s="8" t="str">
        <f t="shared" si="238"/>
        <v>View</v>
      </c>
    </row>
    <row r="740" spans="1:21" ht="135">
      <c r="A740" s="4">
        <v>43432.730300925927</v>
      </c>
      <c r="B740" s="5" t="str">
        <f t="shared" si="236"/>
        <v>@ambulanceblog</v>
      </c>
      <c r="C740" s="6" t="s">
        <v>956</v>
      </c>
      <c r="D740" s="7" t="s">
        <v>2383</v>
      </c>
      <c r="E740" s="8" t="str">
        <f>HYPERLINK("https://twitter.com/ambulanceblog/status/1067954205049217024","1067954205049217024")</f>
        <v>1067954205049217024</v>
      </c>
      <c r="F740" s="5" t="s">
        <v>2390</v>
      </c>
      <c r="G740" s="9"/>
      <c r="H740" s="9"/>
      <c r="I740" s="10">
        <v>0</v>
      </c>
      <c r="J740" s="10">
        <v>0</v>
      </c>
      <c r="K740" s="5" t="str">
        <f t="shared" si="237"/>
        <v>Instagram</v>
      </c>
      <c r="L740" s="10">
        <v>178</v>
      </c>
      <c r="M740" s="10">
        <v>470</v>
      </c>
      <c r="N740" s="10">
        <v>34</v>
      </c>
      <c r="O740" s="9"/>
      <c r="P740" s="4">
        <v>40064.867592592593</v>
      </c>
      <c r="Q740" s="6" t="s">
        <v>41</v>
      </c>
      <c r="R740" s="7" t="s">
        <v>959</v>
      </c>
      <c r="S740" s="5" t="s">
        <v>960</v>
      </c>
      <c r="T740" s="9"/>
      <c r="U740" s="8" t="str">
        <f t="shared" si="238"/>
        <v>View</v>
      </c>
    </row>
    <row r="741" spans="1:21" ht="146.25">
      <c r="A741" s="4">
        <v>43432.729050925926</v>
      </c>
      <c r="B741" s="5" t="str">
        <f t="shared" si="236"/>
        <v>@ambulanceblog</v>
      </c>
      <c r="C741" s="6" t="s">
        <v>956</v>
      </c>
      <c r="D741" s="7" t="s">
        <v>2391</v>
      </c>
      <c r="E741" s="8" t="str">
        <f>HYPERLINK("https://twitter.com/ambulanceblog/status/1067953751158345728","1067953751158345728")</f>
        <v>1067953751158345728</v>
      </c>
      <c r="F741" s="5" t="s">
        <v>2392</v>
      </c>
      <c r="G741" s="9"/>
      <c r="H741" s="9"/>
      <c r="I741" s="10">
        <v>0</v>
      </c>
      <c r="J741" s="10">
        <v>0</v>
      </c>
      <c r="K741" s="5" t="str">
        <f t="shared" si="237"/>
        <v>Instagram</v>
      </c>
      <c r="L741" s="10">
        <v>178</v>
      </c>
      <c r="M741" s="10">
        <v>470</v>
      </c>
      <c r="N741" s="10">
        <v>34</v>
      </c>
      <c r="O741" s="9"/>
      <c r="P741" s="4">
        <v>40064.867592592593</v>
      </c>
      <c r="Q741" s="6" t="s">
        <v>41</v>
      </c>
      <c r="R741" s="7" t="s">
        <v>959</v>
      </c>
      <c r="S741" s="5" t="s">
        <v>960</v>
      </c>
      <c r="T741" s="9"/>
      <c r="U741" s="8" t="str">
        <f t="shared" si="238"/>
        <v>View</v>
      </c>
    </row>
    <row r="742" spans="1:21" ht="168.75">
      <c r="A742" s="4">
        <v>43432.642442129625</v>
      </c>
      <c r="B742" s="5" t="str">
        <f>HYPERLINK("https://twitter.com/NitchieLalla","@NitchieLalla")</f>
        <v>@NitchieLalla</v>
      </c>
      <c r="C742" s="6" t="s">
        <v>2393</v>
      </c>
      <c r="D742" s="7" t="s">
        <v>2394</v>
      </c>
      <c r="E742" s="8" t="str">
        <f>HYPERLINK("https://twitter.com/NitchieLalla/status/1067922363096997888","1067922363096997888")</f>
        <v>1067922363096997888</v>
      </c>
      <c r="F742" s="5" t="s">
        <v>2395</v>
      </c>
      <c r="G742" s="9"/>
      <c r="H742" s="5" t="str">
        <f>HYPERLINK("https://ctrlq.org/maps/address/#13.7522,100.494","Map")</f>
        <v>Map</v>
      </c>
      <c r="I742" s="10">
        <v>0</v>
      </c>
      <c r="J742" s="10">
        <v>0</v>
      </c>
      <c r="K742" s="5" t="str">
        <f t="shared" si="237"/>
        <v>Instagram</v>
      </c>
      <c r="L742" s="10">
        <v>65</v>
      </c>
      <c r="M742" s="10">
        <v>92</v>
      </c>
      <c r="N742" s="10">
        <v>3</v>
      </c>
      <c r="O742" s="9"/>
      <c r="P742" s="4">
        <v>40406.741886574076</v>
      </c>
      <c r="Q742" s="6" t="s">
        <v>51</v>
      </c>
      <c r="R742" s="7" t="s">
        <v>2396</v>
      </c>
      <c r="S742" s="9"/>
      <c r="T742" s="9"/>
      <c r="U742" s="8" t="str">
        <f>HYPERLINK("https://pbs.twimg.com/profile_images/1023922167031853056/iWgmJs_g.jpg","View")</f>
        <v>View</v>
      </c>
    </row>
    <row r="743" spans="1:21" ht="191.25">
      <c r="A743" s="4">
        <v>43432.577222222222</v>
      </c>
      <c r="B743" s="5" t="str">
        <f>HYPERLINK("https://twitter.com/SirasithTa","@SirasithTa")</f>
        <v>@SirasithTa</v>
      </c>
      <c r="C743" s="6" t="s">
        <v>1064</v>
      </c>
      <c r="D743" s="7" t="s">
        <v>2397</v>
      </c>
      <c r="E743" s="8" t="str">
        <f>HYPERLINK("https://twitter.com/SirasithTa/status/1067898729108135937","1067898729108135937")</f>
        <v>1067898729108135937</v>
      </c>
      <c r="F743" s="9"/>
      <c r="G743" s="5" t="s">
        <v>2398</v>
      </c>
      <c r="H743" s="9"/>
      <c r="I743" s="10">
        <v>3</v>
      </c>
      <c r="J743" s="10">
        <v>3</v>
      </c>
      <c r="K743" s="5" t="str">
        <f>HYPERLINK("http://twitter.com/download/android","Twitter for Android")</f>
        <v>Twitter for Android</v>
      </c>
      <c r="L743" s="10">
        <v>232</v>
      </c>
      <c r="M743" s="10">
        <v>1780</v>
      </c>
      <c r="N743" s="10">
        <v>103</v>
      </c>
      <c r="O743" s="9"/>
      <c r="P743" s="4">
        <v>41484.518263888887</v>
      </c>
      <c r="Q743" s="6" t="s">
        <v>1067</v>
      </c>
      <c r="R743" s="7" t="s">
        <v>1068</v>
      </c>
      <c r="S743" s="5" t="s">
        <v>1069</v>
      </c>
      <c r="T743" s="9"/>
      <c r="U743" s="8" t="str">
        <f>HYPERLINK("https://pbs.twimg.com/profile_images/1070011179668451328/XgqTB7bG.jpg","View")</f>
        <v>View</v>
      </c>
    </row>
    <row r="744" spans="1:21" ht="112.5">
      <c r="A744" s="4">
        <v>43432.460729166662</v>
      </c>
      <c r="B744" s="5" t="str">
        <f>HYPERLINK("https://twitter.com/jeogibaek1","@jeogibaek1")</f>
        <v>@jeogibaek1</v>
      </c>
      <c r="C744" s="6" t="s">
        <v>2399</v>
      </c>
      <c r="D744" s="7" t="s">
        <v>2400</v>
      </c>
      <c r="E744" s="8" t="str">
        <f>HYPERLINK("https://twitter.com/jeogibaek1/status/1067856512939253762","1067856512939253762")</f>
        <v>1067856512939253762</v>
      </c>
      <c r="F744" s="5" t="s">
        <v>2401</v>
      </c>
      <c r="G744" s="5" t="s">
        <v>2402</v>
      </c>
      <c r="H744" s="9"/>
      <c r="I744" s="10">
        <v>2</v>
      </c>
      <c r="J744" s="10">
        <v>0</v>
      </c>
      <c r="K744" s="5" t="str">
        <f t="shared" ref="K744:K745" si="239">HYPERLINK("http://twitter.com/download/iphone","Twitter for iPhone")</f>
        <v>Twitter for iPhone</v>
      </c>
      <c r="L744" s="10">
        <v>6</v>
      </c>
      <c r="M744" s="10">
        <v>15</v>
      </c>
      <c r="N744" s="10">
        <v>0</v>
      </c>
      <c r="O744" s="9"/>
      <c r="P744" s="4">
        <v>43295.768599537041</v>
      </c>
      <c r="Q744" s="6" t="s">
        <v>262</v>
      </c>
      <c r="R744" s="7" t="s">
        <v>2403</v>
      </c>
      <c r="S744" s="5" t="s">
        <v>2401</v>
      </c>
      <c r="T744" s="9"/>
      <c r="U744" s="8" t="str">
        <f>HYPERLINK("https://pbs.twimg.com/profile_images/1069689680944226304/f_YFRVg8.jpg","View")</f>
        <v>View</v>
      </c>
    </row>
    <row r="745" spans="1:21" ht="191.25">
      <c r="A745" s="4">
        <v>43432.347766203704</v>
      </c>
      <c r="B745" s="5" t="str">
        <f>HYPERLINK("https://twitter.com/yummy_japan1","@yummy_japan1")</f>
        <v>@yummy_japan1</v>
      </c>
      <c r="C745" s="6" t="s">
        <v>2404</v>
      </c>
      <c r="D745" s="7" t="s">
        <v>2405</v>
      </c>
      <c r="E745" s="8" t="str">
        <f>HYPERLINK("https://twitter.com/yummy_japan1/status/1067815577228431360","1067815577228431360")</f>
        <v>1067815577228431360</v>
      </c>
      <c r="F745" s="9"/>
      <c r="G745" s="5" t="s">
        <v>2406</v>
      </c>
      <c r="H745" s="9"/>
      <c r="I745" s="10">
        <v>2</v>
      </c>
      <c r="J745" s="10">
        <v>0</v>
      </c>
      <c r="K745" s="5" t="str">
        <f t="shared" si="239"/>
        <v>Twitter for iPhone</v>
      </c>
      <c r="L745" s="10">
        <v>1371</v>
      </c>
      <c r="M745" s="10">
        <v>1044</v>
      </c>
      <c r="N745" s="10">
        <v>1</v>
      </c>
      <c r="O745" s="9"/>
      <c r="P745" s="4">
        <v>41056.256435185183</v>
      </c>
      <c r="Q745" s="6" t="s">
        <v>2407</v>
      </c>
      <c r="R745" s="7" t="s">
        <v>2408</v>
      </c>
      <c r="S745" s="5" t="s">
        <v>2409</v>
      </c>
      <c r="T745" s="9"/>
      <c r="U745" s="8" t="str">
        <f>HYPERLINK("https://pbs.twimg.com/profile_images/1031968910583582720/sQhydKTX.jpg","View")</f>
        <v>View</v>
      </c>
    </row>
    <row r="746" spans="1:21" ht="213.75">
      <c r="A746" s="4">
        <v>43432.334699074076</v>
      </c>
      <c r="B746" s="5" t="str">
        <f>HYPERLINK("https://twitter.com/LERKAHerb","@LERKAHerb")</f>
        <v>@LERKAHerb</v>
      </c>
      <c r="C746" s="6" t="s">
        <v>1426</v>
      </c>
      <c r="D746" s="7" t="s">
        <v>2410</v>
      </c>
      <c r="E746" s="8" t="str">
        <f>HYPERLINK("https://twitter.com/LERKAHerb/status/1067810844409507840","1067810844409507840")</f>
        <v>1067810844409507840</v>
      </c>
      <c r="F746" s="9"/>
      <c r="G746" s="5" t="s">
        <v>2411</v>
      </c>
      <c r="H746" s="9"/>
      <c r="I746" s="10">
        <v>1</v>
      </c>
      <c r="J746" s="10">
        <v>0</v>
      </c>
      <c r="K746" s="5" t="str">
        <f>HYPERLINK("https://www.hootsuite.com","Hootsuite Inc.")</f>
        <v>Hootsuite Inc.</v>
      </c>
      <c r="L746" s="10">
        <v>2</v>
      </c>
      <c r="M746" s="10">
        <v>0</v>
      </c>
      <c r="N746" s="10">
        <v>0</v>
      </c>
      <c r="O746" s="9"/>
      <c r="P746" s="4">
        <v>43427.407349537039</v>
      </c>
      <c r="Q746" s="9"/>
      <c r="R746" s="9"/>
      <c r="S746" s="9"/>
      <c r="T746" s="9"/>
      <c r="U746" s="8" t="str">
        <f>HYPERLINK("https://pbs.twimg.com/profile_images/1066036149892788224/zyD7K-9i.jpg","View")</f>
        <v>View</v>
      </c>
    </row>
    <row r="747" spans="1:21" ht="90">
      <c r="A747" s="4">
        <v>43432.317824074074</v>
      </c>
      <c r="B747" s="5" t="str">
        <f>HYPERLINK("https://twitter.com/chanchanjie1121","@chanchanjie1121")</f>
        <v>@chanchanjie1121</v>
      </c>
      <c r="C747" s="6" t="s">
        <v>2412</v>
      </c>
      <c r="D747" s="7" t="s">
        <v>2413</v>
      </c>
      <c r="E747" s="8" t="str">
        <f>HYPERLINK("https://twitter.com/chanchanjie1121/status/1067804725335097345","1067804725335097345")</f>
        <v>1067804725335097345</v>
      </c>
      <c r="F747" s="9"/>
      <c r="G747" s="5" t="s">
        <v>2414</v>
      </c>
      <c r="H747" s="9"/>
      <c r="I747" s="10">
        <v>12</v>
      </c>
      <c r="J747" s="10">
        <v>35</v>
      </c>
      <c r="K747" s="5" t="str">
        <f t="shared" ref="K747:K748" si="240">HYPERLINK("http://twitter.com/download/iphone","Twitter for iPhone")</f>
        <v>Twitter for iPhone</v>
      </c>
      <c r="L747" s="10">
        <v>830</v>
      </c>
      <c r="M747" s="10">
        <v>514</v>
      </c>
      <c r="N747" s="10">
        <v>2</v>
      </c>
      <c r="O747" s="9"/>
      <c r="P747" s="4">
        <v>43136.825474537036</v>
      </c>
      <c r="Q747" s="6" t="s">
        <v>2415</v>
      </c>
      <c r="R747" s="7" t="s">
        <v>2416</v>
      </c>
      <c r="S747" s="9"/>
      <c r="T747" s="9"/>
      <c r="U747" s="8" t="str">
        <f>HYPERLINK("https://pbs.twimg.com/profile_images/1064947427600293889/mxqI3_E2.jpg","View")</f>
        <v>View</v>
      </c>
    </row>
    <row r="748" spans="1:21" ht="225">
      <c r="A748" s="4">
        <v>43432.301550925928</v>
      </c>
      <c r="B748" s="5" t="str">
        <f>HYPERLINK("https://twitter.com/JackrinFamily","@JackrinFamily")</f>
        <v>@JackrinFamily</v>
      </c>
      <c r="C748" s="6" t="s">
        <v>2417</v>
      </c>
      <c r="D748" s="7" t="s">
        <v>2418</v>
      </c>
      <c r="E748" s="8" t="str">
        <f>HYPERLINK("https://twitter.com/JackrinFamily/status/1067798828743516160","1067798828743516160")</f>
        <v>1067798828743516160</v>
      </c>
      <c r="F748" s="9"/>
      <c r="G748" s="5" t="s">
        <v>2419</v>
      </c>
      <c r="H748" s="9"/>
      <c r="I748" s="10">
        <v>32</v>
      </c>
      <c r="J748" s="10">
        <v>22</v>
      </c>
      <c r="K748" s="5" t="str">
        <f t="shared" si="240"/>
        <v>Twitter for iPhone</v>
      </c>
      <c r="L748" s="10">
        <v>56</v>
      </c>
      <c r="M748" s="10">
        <v>2</v>
      </c>
      <c r="N748" s="10">
        <v>0</v>
      </c>
      <c r="O748" s="9"/>
      <c r="P748" s="4">
        <v>43418.412743055553</v>
      </c>
      <c r="Q748" s="9"/>
      <c r="R748" s="9"/>
      <c r="S748" s="5" t="s">
        <v>2420</v>
      </c>
      <c r="T748" s="9"/>
      <c r="U748" s="8" t="str">
        <f>HYPERLINK("https://pbs.twimg.com/profile_images/1062768559225356288/0AH9bxO6.jpg","View")</f>
        <v>View</v>
      </c>
    </row>
    <row r="749" spans="1:21" ht="202.5">
      <c r="A749" s="4">
        <v>43432.290081018524</v>
      </c>
      <c r="B749" s="5" t="str">
        <f>HYPERLINK("https://twitter.com/NapongH","@NapongH")</f>
        <v>@NapongH</v>
      </c>
      <c r="C749" s="6" t="s">
        <v>2421</v>
      </c>
      <c r="D749" s="7" t="s">
        <v>2422</v>
      </c>
      <c r="E749" s="8" t="str">
        <f>HYPERLINK("https://twitter.com/NapongH/status/1067794672741953536","1067794672741953536")</f>
        <v>1067794672741953536</v>
      </c>
      <c r="F749" s="5" t="s">
        <v>2423</v>
      </c>
      <c r="G749" s="5" t="s">
        <v>2424</v>
      </c>
      <c r="H749" s="9"/>
      <c r="I749" s="10">
        <v>0</v>
      </c>
      <c r="J749" s="10">
        <v>0</v>
      </c>
      <c r="K749" s="5" t="str">
        <f>HYPERLINK("https://ifttt.com","IFTTT")</f>
        <v>IFTTT</v>
      </c>
      <c r="L749" s="10">
        <v>120</v>
      </c>
      <c r="M749" s="10">
        <v>137</v>
      </c>
      <c r="N749" s="10">
        <v>0</v>
      </c>
      <c r="O749" s="9"/>
      <c r="P749" s="4">
        <v>40353.950509259259</v>
      </c>
      <c r="Q749" s="6" t="s">
        <v>98</v>
      </c>
      <c r="R749" s="7" t="s">
        <v>2425</v>
      </c>
      <c r="S749" s="5" t="s">
        <v>2426</v>
      </c>
      <c r="T749" s="9"/>
      <c r="U749" s="8" t="str">
        <f>HYPERLINK("https://pbs.twimg.com/profile_images/1069173252314943488/Rev4ekc9.jpg","View")</f>
        <v>View</v>
      </c>
    </row>
    <row r="750" spans="1:21" ht="67.5">
      <c r="A750" s="4">
        <v>43432.284456018519</v>
      </c>
      <c r="B750" s="5" t="str">
        <f>HYPERLINK("https://twitter.com/uptoyou1996","@uptoyou1996")</f>
        <v>@uptoyou1996</v>
      </c>
      <c r="C750" s="6" t="s">
        <v>2427</v>
      </c>
      <c r="D750" s="7" t="s">
        <v>2428</v>
      </c>
      <c r="E750" s="8" t="str">
        <f>HYPERLINK("https://twitter.com/uptoyou1996/status/1067792636717592577","1067792636717592577")</f>
        <v>1067792636717592577</v>
      </c>
      <c r="F750" s="9"/>
      <c r="G750" s="5" t="s">
        <v>2429</v>
      </c>
      <c r="H750" s="9"/>
      <c r="I750" s="10">
        <v>523</v>
      </c>
      <c r="J750" s="10">
        <v>874</v>
      </c>
      <c r="K750" s="5" t="str">
        <f t="shared" ref="K750:K752" si="241">HYPERLINK("http://twitter.com/download/iphone","Twitter for iPhone")</f>
        <v>Twitter for iPhone</v>
      </c>
      <c r="L750" s="10">
        <v>4</v>
      </c>
      <c r="M750" s="10">
        <v>0</v>
      </c>
      <c r="N750" s="10">
        <v>0</v>
      </c>
      <c r="O750" s="9"/>
      <c r="P750" s="4">
        <v>43407.815069444448</v>
      </c>
      <c r="Q750" s="9"/>
      <c r="R750" s="7" t="s">
        <v>2430</v>
      </c>
      <c r="S750" s="9"/>
      <c r="T750" s="9"/>
      <c r="U750" s="8" t="str">
        <f>HYPERLINK("https://pbs.twimg.com/profile_images/1066325470092787713/aWzCoNMA.jpg","View")</f>
        <v>View</v>
      </c>
    </row>
    <row r="751" spans="1:21" ht="22.5">
      <c r="A751" s="4">
        <v>43432.281377314815</v>
      </c>
      <c r="B751" s="5" t="str">
        <f>HYPERLINK("https://twitter.com/vvalentinesx","@vvalentinesx")</f>
        <v>@vvalentinesx</v>
      </c>
      <c r="C751" s="6" t="s">
        <v>2431</v>
      </c>
      <c r="D751" s="7" t="s">
        <v>2432</v>
      </c>
      <c r="E751" s="8" t="str">
        <f>HYPERLINK("https://twitter.com/vvalentinesx/status/1067791521095667712","1067791521095667712")</f>
        <v>1067791521095667712</v>
      </c>
      <c r="F751" s="9"/>
      <c r="G751" s="5" t="s">
        <v>2433</v>
      </c>
      <c r="H751" s="9"/>
      <c r="I751" s="10">
        <v>34</v>
      </c>
      <c r="J751" s="10">
        <v>43</v>
      </c>
      <c r="K751" s="5" t="str">
        <f t="shared" si="241"/>
        <v>Twitter for iPhone</v>
      </c>
      <c r="L751" s="10">
        <v>8707</v>
      </c>
      <c r="M751" s="10">
        <v>91</v>
      </c>
      <c r="N751" s="10">
        <v>2</v>
      </c>
      <c r="O751" s="9"/>
      <c r="P751" s="4">
        <v>43202.225648148145</v>
      </c>
      <c r="Q751" s="6" t="s">
        <v>98</v>
      </c>
      <c r="R751" s="9"/>
      <c r="S751" s="9"/>
      <c r="T751" s="9"/>
      <c r="U751" s="8" t="str">
        <f>HYPERLINK("https://pbs.twimg.com/profile_images/984414213517918208/SU0ZCZbM.jpg","View")</f>
        <v>View</v>
      </c>
    </row>
    <row r="752" spans="1:21" ht="56.25">
      <c r="A752" s="4">
        <v>43432.259687500002</v>
      </c>
      <c r="B752" s="5" t="str">
        <f>HYPERLINK("https://twitter.com/NSompukdee","@NSompukdee")</f>
        <v>@NSompukdee</v>
      </c>
      <c r="C752" s="6" t="s">
        <v>2434</v>
      </c>
      <c r="D752" s="7" t="s">
        <v>1145</v>
      </c>
      <c r="E752" s="8" t="str">
        <f>HYPERLINK("https://twitter.com/NSompukdee/status/1067783659497828354","1067783659497828354")</f>
        <v>1067783659497828354</v>
      </c>
      <c r="F752" s="9"/>
      <c r="G752" s="5" t="s">
        <v>2435</v>
      </c>
      <c r="H752" s="9"/>
      <c r="I752" s="10">
        <v>0</v>
      </c>
      <c r="J752" s="10">
        <v>0</v>
      </c>
      <c r="K752" s="5" t="str">
        <f t="shared" si="241"/>
        <v>Twitter for iPhone</v>
      </c>
      <c r="L752" s="10">
        <v>96</v>
      </c>
      <c r="M752" s="10">
        <v>214</v>
      </c>
      <c r="N752" s="10">
        <v>0</v>
      </c>
      <c r="O752" s="9"/>
      <c r="P752" s="4">
        <v>41819.806446759263</v>
      </c>
      <c r="Q752" s="9"/>
      <c r="R752" s="7" t="s">
        <v>2436</v>
      </c>
      <c r="S752" s="9"/>
      <c r="T752" s="9"/>
      <c r="U752" s="8" t="str">
        <f>HYPERLINK("https://pbs.twimg.com/profile_images/1067764677055176705/SOUQwSqB.jpg","View")</f>
        <v>View</v>
      </c>
    </row>
    <row r="753" spans="1:21" ht="112.5">
      <c r="A753" s="4">
        <v>43432.258344907408</v>
      </c>
      <c r="B753" s="5" t="str">
        <f>HYPERLINK("https://twitter.com/Joyly","@Joyly")</f>
        <v>@Joyly</v>
      </c>
      <c r="C753" s="6" t="s">
        <v>2437</v>
      </c>
      <c r="D753" s="7" t="s">
        <v>2438</v>
      </c>
      <c r="E753" s="8" t="str">
        <f>HYPERLINK("https://twitter.com/Joyly/status/1067783172631351296","1067783172631351296")</f>
        <v>1067783172631351296</v>
      </c>
      <c r="F753" s="5" t="s">
        <v>2439</v>
      </c>
      <c r="G753" s="5" t="s">
        <v>2440</v>
      </c>
      <c r="H753" s="9"/>
      <c r="I753" s="10">
        <v>0</v>
      </c>
      <c r="J753" s="10">
        <v>0</v>
      </c>
      <c r="K753" s="5" t="str">
        <f>HYPERLINK("http://twitter.com","Twitter Web Client")</f>
        <v>Twitter Web Client</v>
      </c>
      <c r="L753" s="10">
        <v>1350</v>
      </c>
      <c r="M753" s="10">
        <v>663</v>
      </c>
      <c r="N753" s="10">
        <v>15</v>
      </c>
      <c r="O753" s="9"/>
      <c r="P753" s="4">
        <v>39898.757569444446</v>
      </c>
      <c r="Q753" s="6" t="s">
        <v>98</v>
      </c>
      <c r="R753" s="7" t="s">
        <v>2441</v>
      </c>
      <c r="S753" s="5" t="s">
        <v>2442</v>
      </c>
      <c r="T753" s="9"/>
      <c r="U753" s="8" t="str">
        <f>HYPERLINK("https://pbs.twimg.com/profile_images/1071402672849186817/KCTBduI_.jpg","View")</f>
        <v>View</v>
      </c>
    </row>
    <row r="754" spans="1:21" ht="90">
      <c r="A754" s="4">
        <v>43432.257847222223</v>
      </c>
      <c r="B754" s="5" t="str">
        <f>HYPERLINK("https://twitter.com/deggtato","@deggtato")</f>
        <v>@deggtato</v>
      </c>
      <c r="C754" s="6" t="s">
        <v>2443</v>
      </c>
      <c r="D754" s="7" t="s">
        <v>2444</v>
      </c>
      <c r="E754" s="8" t="str">
        <f>HYPERLINK("https://twitter.com/deggtato/status/1067782991315791872","1067782991315791872")</f>
        <v>1067782991315791872</v>
      </c>
      <c r="F754" s="9"/>
      <c r="G754" s="5" t="s">
        <v>2445</v>
      </c>
      <c r="H754" s="9"/>
      <c r="I754" s="10">
        <v>20</v>
      </c>
      <c r="J754" s="10">
        <v>17</v>
      </c>
      <c r="K754" s="5" t="str">
        <f>HYPERLINK("http://twitter.com/download/android","Twitter for Android")</f>
        <v>Twitter for Android</v>
      </c>
      <c r="L754" s="10">
        <v>101</v>
      </c>
      <c r="M754" s="10">
        <v>289</v>
      </c>
      <c r="N754" s="10">
        <v>0</v>
      </c>
      <c r="O754" s="9"/>
      <c r="P754" s="4">
        <v>41566.064641203702</v>
      </c>
      <c r="Q754" s="9"/>
      <c r="R754" s="7" t="s">
        <v>2446</v>
      </c>
      <c r="S754" s="9"/>
      <c r="T754" s="9"/>
      <c r="U754" s="8" t="str">
        <f>HYPERLINK("https://pbs.twimg.com/profile_images/1043486615807508483/llZhaHyf.jpg","View")</f>
        <v>View</v>
      </c>
    </row>
    <row r="755" spans="1:21" ht="112.5">
      <c r="A755" s="4">
        <v>43432.251921296294</v>
      </c>
      <c r="B755" s="5" t="str">
        <f>HYPERLINK("https://twitter.com/tuktukrider","@tuktukrider")</f>
        <v>@tuktukrider</v>
      </c>
      <c r="C755" s="6" t="s">
        <v>2447</v>
      </c>
      <c r="D755" s="7" t="s">
        <v>2448</v>
      </c>
      <c r="E755" s="8" t="str">
        <f>HYPERLINK("https://twitter.com/tuktukrider/status/1067780845841264642","1067780845841264642")</f>
        <v>1067780845841264642</v>
      </c>
      <c r="F755" s="9"/>
      <c r="G755" s="5" t="s">
        <v>2449</v>
      </c>
      <c r="H755" s="9"/>
      <c r="I755" s="10">
        <v>0</v>
      </c>
      <c r="J755" s="10">
        <v>4</v>
      </c>
      <c r="K755" s="5" t="str">
        <f>HYPERLINK("http://twitter.com/download/iphone","Twitter for iPhone")</f>
        <v>Twitter for iPhone</v>
      </c>
      <c r="L755" s="10">
        <v>230</v>
      </c>
      <c r="M755" s="10">
        <v>748</v>
      </c>
      <c r="N755" s="10">
        <v>8</v>
      </c>
      <c r="O755" s="9"/>
      <c r="P755" s="4">
        <v>40007.416192129633</v>
      </c>
      <c r="Q755" s="9"/>
      <c r="R755" s="9"/>
      <c r="S755" s="9"/>
      <c r="T755" s="9"/>
      <c r="U755" s="8" t="str">
        <f>HYPERLINK("https://pbs.twimg.com/profile_images/788230265172664320/gwNiWXPX.jpg","View")</f>
        <v>View</v>
      </c>
    </row>
    <row r="756" spans="1:21" ht="135">
      <c r="A756" s="4">
        <v>43432.242592592593</v>
      </c>
      <c r="B756" s="5" t="str">
        <f>HYPERLINK("https://twitter.com/kangsom_pantip","@kangsom_pantip")</f>
        <v>@kangsom_pantip</v>
      </c>
      <c r="C756" s="6" t="s">
        <v>736</v>
      </c>
      <c r="D756" s="7" t="s">
        <v>2450</v>
      </c>
      <c r="E756" s="8" t="str">
        <f>HYPERLINK("https://twitter.com/kangsom_pantip/status/1067777464082952193","1067777464082952193")</f>
        <v>1067777464082952193</v>
      </c>
      <c r="F756" s="9"/>
      <c r="G756" s="9"/>
      <c r="H756" s="9"/>
      <c r="I756" s="10">
        <v>3</v>
      </c>
      <c r="J756" s="10">
        <v>10</v>
      </c>
      <c r="K756" s="5" t="str">
        <f t="shared" ref="K756:K757" si="242">HYPERLINK("http://twitter.com/download/android","Twitter for Android")</f>
        <v>Twitter for Android</v>
      </c>
      <c r="L756" s="10">
        <v>7344</v>
      </c>
      <c r="M756" s="10">
        <v>86</v>
      </c>
      <c r="N756" s="10">
        <v>31</v>
      </c>
      <c r="O756" s="9"/>
      <c r="P756" s="4">
        <v>41032.008634259255</v>
      </c>
      <c r="Q756" s="9"/>
      <c r="R756" s="7" t="s">
        <v>738</v>
      </c>
      <c r="S756" s="5" t="s">
        <v>739</v>
      </c>
      <c r="T756" s="9"/>
      <c r="U756" s="8" t="str">
        <f>HYPERLINK("https://pbs.twimg.com/profile_images/924814695273394176/QGJX2_ms.jpg","View")</f>
        <v>View</v>
      </c>
    </row>
    <row r="757" spans="1:21" ht="56.25">
      <c r="A757" s="4">
        <v>43432.224953703699</v>
      </c>
      <c r="B757" s="5" t="str">
        <f>HYPERLINK("https://twitter.com/bombamiph","@bombamiph")</f>
        <v>@bombamiph</v>
      </c>
      <c r="C757" s="6" t="s">
        <v>2451</v>
      </c>
      <c r="D757" s="7" t="s">
        <v>2452</v>
      </c>
      <c r="E757" s="8" t="str">
        <f>HYPERLINK("https://twitter.com/bombamiph/status/1067771071456174083","1067771071456174083")</f>
        <v>1067771071456174083</v>
      </c>
      <c r="F757" s="9"/>
      <c r="G757" s="5" t="s">
        <v>2453</v>
      </c>
      <c r="H757" s="9"/>
      <c r="I757" s="10">
        <v>15</v>
      </c>
      <c r="J757" s="10">
        <v>10</v>
      </c>
      <c r="K757" s="5" t="str">
        <f t="shared" si="242"/>
        <v>Twitter for Android</v>
      </c>
      <c r="L757" s="10">
        <v>776</v>
      </c>
      <c r="M757" s="10">
        <v>53</v>
      </c>
      <c r="N757" s="10">
        <v>17</v>
      </c>
      <c r="O757" s="9"/>
      <c r="P757" s="4">
        <v>41084.802083333336</v>
      </c>
      <c r="Q757" s="9"/>
      <c r="R757" s="7" t="s">
        <v>2454</v>
      </c>
      <c r="S757" s="9"/>
      <c r="T757" s="9"/>
      <c r="U757" s="8" t="str">
        <f>HYPERLINK("https://pbs.twimg.com/profile_images/947521089084653568/iIRZAdXz.jpg","View")</f>
        <v>View</v>
      </c>
    </row>
    <row r="758" spans="1:21" ht="112.5">
      <c r="A758" s="4">
        <v>43432.182291666672</v>
      </c>
      <c r="B758" s="5" t="str">
        <f>HYPERLINK("https://twitter.com/got_penguin","@got_penguin")</f>
        <v>@got_penguin</v>
      </c>
      <c r="C758" s="6" t="s">
        <v>2455</v>
      </c>
      <c r="D758" s="7" t="s">
        <v>2456</v>
      </c>
      <c r="E758" s="8" t="str">
        <f>HYPERLINK("https://twitter.com/got_penguin/status/1067755611431915521","1067755611431915521")</f>
        <v>1067755611431915521</v>
      </c>
      <c r="F758" s="5" t="s">
        <v>2457</v>
      </c>
      <c r="G758" s="9"/>
      <c r="H758" s="5" t="str">
        <f>HYPERLINK("https://ctrlq.org/maps/address/#13.72703909,100.50997928","Map")</f>
        <v>Map</v>
      </c>
      <c r="I758" s="10">
        <v>0</v>
      </c>
      <c r="J758" s="10">
        <v>0</v>
      </c>
      <c r="K758" s="5" t="str">
        <f>HYPERLINK("http://instagram.com","Instagram")</f>
        <v>Instagram</v>
      </c>
      <c r="L758" s="10">
        <v>114</v>
      </c>
      <c r="M758" s="10">
        <v>824</v>
      </c>
      <c r="N758" s="10">
        <v>2</v>
      </c>
      <c r="O758" s="9"/>
      <c r="P758" s="4">
        <v>39882.177615740744</v>
      </c>
      <c r="Q758" s="6" t="s">
        <v>98</v>
      </c>
      <c r="R758" s="7" t="s">
        <v>2458</v>
      </c>
      <c r="S758" s="5" t="s">
        <v>2459</v>
      </c>
      <c r="T758" s="9"/>
      <c r="U758" s="8" t="str">
        <f>HYPERLINK("https://pbs.twimg.com/profile_images/1017577692525260800/X5asP-td.jpg","View")</f>
        <v>View</v>
      </c>
    </row>
    <row r="759" spans="1:21" ht="123.75">
      <c r="A759" s="4">
        <v>43432.131597222222</v>
      </c>
      <c r="B759" s="5" t="str">
        <f>HYPERLINK("https://twitter.com/tiewaengdai","@tiewaengdai")</f>
        <v>@tiewaengdai</v>
      </c>
      <c r="C759" s="6" t="s">
        <v>2460</v>
      </c>
      <c r="D759" s="7" t="s">
        <v>2461</v>
      </c>
      <c r="E759" s="8" t="str">
        <f>HYPERLINK("https://twitter.com/tiewaengdai/status/1067737240313323521","1067737240313323521")</f>
        <v>1067737240313323521</v>
      </c>
      <c r="F759" s="9"/>
      <c r="G759" s="5" t="s">
        <v>2462</v>
      </c>
      <c r="H759" s="9"/>
      <c r="I759" s="10">
        <v>30</v>
      </c>
      <c r="J759" s="10">
        <v>13</v>
      </c>
      <c r="K759" s="5" t="str">
        <f>HYPERLINK("http://twitter.com/download/android","Twitter for Android")</f>
        <v>Twitter for Android</v>
      </c>
      <c r="L759" s="10">
        <v>24203</v>
      </c>
      <c r="M759" s="10">
        <v>125</v>
      </c>
      <c r="N759" s="10">
        <v>35</v>
      </c>
      <c r="O759" s="9"/>
      <c r="P759" s="4">
        <v>41738.069027777776</v>
      </c>
      <c r="Q759" s="9"/>
      <c r="R759" s="7" t="s">
        <v>2463</v>
      </c>
      <c r="S759" s="5" t="s">
        <v>2464</v>
      </c>
      <c r="T759" s="9"/>
      <c r="U759" s="8" t="str">
        <f>HYPERLINK("https://pbs.twimg.com/profile_images/1067377147499577344/MMzG6xKH.jpg","View")</f>
        <v>View</v>
      </c>
    </row>
    <row r="760" spans="1:21" ht="67.5">
      <c r="A760" s="4">
        <v>43432.099768518514</v>
      </c>
      <c r="B760" s="5" t="str">
        <f>HYPERLINK("https://twitter.com/Akkapol1091TNO","@Akkapol1091TNO")</f>
        <v>@Akkapol1091TNO</v>
      </c>
      <c r="C760" s="6" t="s">
        <v>2465</v>
      </c>
      <c r="D760" s="7" t="s">
        <v>2466</v>
      </c>
      <c r="E760" s="8" t="str">
        <f>HYPERLINK("https://twitter.com/Akkapol1091TNO/status/1067725706317189121","1067725706317189121")</f>
        <v>1067725706317189121</v>
      </c>
      <c r="F760" s="5" t="s">
        <v>2467</v>
      </c>
      <c r="G760" s="9"/>
      <c r="H760" s="9"/>
      <c r="I760" s="10">
        <v>0</v>
      </c>
      <c r="J760" s="10">
        <v>0</v>
      </c>
      <c r="K760" s="5" t="str">
        <f>HYPERLINK("http://instagram.com","Instagram")</f>
        <v>Instagram</v>
      </c>
      <c r="L760" s="10">
        <v>69</v>
      </c>
      <c r="M760" s="10">
        <v>730</v>
      </c>
      <c r="N760" s="10">
        <v>0</v>
      </c>
      <c r="O760" s="9"/>
      <c r="P760" s="4">
        <v>40204.178124999999</v>
      </c>
      <c r="Q760" s="6" t="s">
        <v>98</v>
      </c>
      <c r="R760" s="7" t="s">
        <v>2468</v>
      </c>
      <c r="S760" s="9"/>
      <c r="T760" s="9"/>
      <c r="U760" s="8" t="str">
        <f>HYPERLINK("https://pbs.twimg.com/profile_images/987014301557796864/kiPsVjSt.jpg","View")</f>
        <v>View</v>
      </c>
    </row>
    <row r="761" spans="1:21" ht="146.25">
      <c r="A761" s="4">
        <v>43432.074942129635</v>
      </c>
      <c r="B761" s="5" t="str">
        <f>HYPERLINK("https://twitter.com/tatsutatsu33","@tatsutatsu33")</f>
        <v>@tatsutatsu33</v>
      </c>
      <c r="C761" s="6" t="s">
        <v>2469</v>
      </c>
      <c r="D761" s="7" t="s">
        <v>2470</v>
      </c>
      <c r="E761" s="8" t="str">
        <f>HYPERLINK("https://twitter.com/tatsutatsu33/status/1067716709300101120","1067716709300101120")</f>
        <v>1067716709300101120</v>
      </c>
      <c r="F761" s="9"/>
      <c r="G761" s="5" t="s">
        <v>2471</v>
      </c>
      <c r="H761" s="9"/>
      <c r="I761" s="10">
        <v>0</v>
      </c>
      <c r="J761" s="10">
        <v>3</v>
      </c>
      <c r="K761" s="5" t="str">
        <f>HYPERLINK("http://twitter.com/download/iphone","Twitter for iPhone")</f>
        <v>Twitter for iPhone</v>
      </c>
      <c r="L761" s="10">
        <v>879</v>
      </c>
      <c r="M761" s="10">
        <v>467</v>
      </c>
      <c r="N761" s="10">
        <v>6</v>
      </c>
      <c r="O761" s="9"/>
      <c r="P761" s="4">
        <v>40864.738518518519</v>
      </c>
      <c r="Q761" s="6" t="s">
        <v>59</v>
      </c>
      <c r="R761" s="7" t="s">
        <v>2472</v>
      </c>
      <c r="S761" s="9"/>
      <c r="T761" s="9"/>
      <c r="U761" s="8" t="str">
        <f>HYPERLINK("https://pbs.twimg.com/profile_images/952928471180754944/_3XmjA2p.jpg","View")</f>
        <v>View</v>
      </c>
    </row>
    <row r="762" spans="1:21" ht="112.5">
      <c r="A762" s="4">
        <v>43432.057083333333</v>
      </c>
      <c r="B762" s="5" t="str">
        <f>HYPERLINK("https://twitter.com/iconsiam","@iconsiam")</f>
        <v>@iconsiam</v>
      </c>
      <c r="C762" s="6" t="s">
        <v>792</v>
      </c>
      <c r="D762" s="7" t="s">
        <v>2473</v>
      </c>
      <c r="E762" s="8" t="str">
        <f>HYPERLINK("https://twitter.com/iconsiam/status/1067710239682621440","1067710239682621440")</f>
        <v>1067710239682621440</v>
      </c>
      <c r="F762" s="9"/>
      <c r="G762" s="5" t="s">
        <v>2474</v>
      </c>
      <c r="H762" s="9"/>
      <c r="I762" s="10">
        <v>7</v>
      </c>
      <c r="J762" s="10">
        <v>6</v>
      </c>
      <c r="K762" s="5" t="str">
        <f>HYPERLINK("http://twitter.com","Twitter Web Client")</f>
        <v>Twitter Web Client</v>
      </c>
      <c r="L762" s="10">
        <v>10687</v>
      </c>
      <c r="M762" s="10">
        <v>4</v>
      </c>
      <c r="N762" s="10">
        <v>6</v>
      </c>
      <c r="O762" s="9"/>
      <c r="P762" s="4">
        <v>41597.142604166671</v>
      </c>
      <c r="Q762" s="9"/>
      <c r="R762" s="9"/>
      <c r="S762" s="9"/>
      <c r="T762" s="9"/>
      <c r="U762" s="8" t="str">
        <f>HYPERLINK("https://pbs.twimg.com/profile_images/1018773361365737473/JA61dOav.jpg","View")</f>
        <v>View</v>
      </c>
    </row>
    <row r="763" spans="1:21" ht="112.5">
      <c r="A763" s="4">
        <v>43432.016331018516</v>
      </c>
      <c r="B763" s="5" t="str">
        <f>HYPERLINK("https://twitter.com/angelxshinki","@angelxshinki")</f>
        <v>@angelxshinki</v>
      </c>
      <c r="C763" s="6" t="s">
        <v>2475</v>
      </c>
      <c r="D763" s="7" t="s">
        <v>2476</v>
      </c>
      <c r="E763" s="8" t="str">
        <f>HYPERLINK("https://twitter.com/angelxshinki/status/1067695468547780608","1067695468547780608")</f>
        <v>1067695468547780608</v>
      </c>
      <c r="F763" s="9"/>
      <c r="G763" s="5" t="s">
        <v>2477</v>
      </c>
      <c r="H763" s="9"/>
      <c r="I763" s="10">
        <v>0</v>
      </c>
      <c r="J763" s="10">
        <v>0</v>
      </c>
      <c r="K763" s="5" t="str">
        <f t="shared" ref="K763:K764" si="243">HYPERLINK("http://twitter.com/download/android","Twitter for Android")</f>
        <v>Twitter for Android</v>
      </c>
      <c r="L763" s="10">
        <v>3598</v>
      </c>
      <c r="M763" s="10">
        <v>410</v>
      </c>
      <c r="N763" s="10">
        <v>36</v>
      </c>
      <c r="O763" s="9"/>
      <c r="P763" s="4">
        <v>40473.864432870367</v>
      </c>
      <c r="Q763" s="6" t="s">
        <v>2478</v>
      </c>
      <c r="R763" s="7" t="s">
        <v>2479</v>
      </c>
      <c r="S763" s="5" t="s">
        <v>2480</v>
      </c>
      <c r="T763" s="9"/>
      <c r="U763" s="8" t="str">
        <f>HYPERLINK("https://pbs.twimg.com/profile_images/1031388945609682944/hr27Scu7.jpg","View")</f>
        <v>View</v>
      </c>
    </row>
    <row r="764" spans="1:21" ht="22.5">
      <c r="A764" s="4">
        <v>43431.997337962966</v>
      </c>
      <c r="B764" s="5" t="str">
        <f>HYPERLINK("https://twitter.com/_Aimangja","@_Aimangja")</f>
        <v>@_Aimangja</v>
      </c>
      <c r="C764" s="6" t="s">
        <v>2481</v>
      </c>
      <c r="D764" s="7" t="s">
        <v>2482</v>
      </c>
      <c r="E764" s="8" t="str">
        <f>HYPERLINK("https://twitter.com/_Aimangja/status/1067688588463112198","1067688588463112198")</f>
        <v>1067688588463112198</v>
      </c>
      <c r="F764" s="9"/>
      <c r="G764" s="9"/>
      <c r="H764" s="9"/>
      <c r="I764" s="10">
        <v>0</v>
      </c>
      <c r="J764" s="10">
        <v>0</v>
      </c>
      <c r="K764" s="5" t="str">
        <f t="shared" si="243"/>
        <v>Twitter for Android</v>
      </c>
      <c r="L764" s="10">
        <v>37</v>
      </c>
      <c r="M764" s="10">
        <v>90</v>
      </c>
      <c r="N764" s="10">
        <v>0</v>
      </c>
      <c r="O764" s="9"/>
      <c r="P764" s="4">
        <v>42935.141423611116</v>
      </c>
      <c r="Q764" s="6" t="s">
        <v>2483</v>
      </c>
      <c r="R764" s="7" t="s">
        <v>2484</v>
      </c>
      <c r="S764" s="9"/>
      <c r="T764" s="9"/>
      <c r="U764" s="8" t="str">
        <f>HYPERLINK("https://pbs.twimg.com/profile_images/891932154589986816/cACsZ6qO.jpg","View")</f>
        <v>View</v>
      </c>
    </row>
    <row r="765" spans="1:21" ht="22.5">
      <c r="A765" s="4">
        <v>43431.977314814816</v>
      </c>
      <c r="B765" s="5" t="str">
        <f>HYPERLINK("https://twitter.com/jondoe_0740","@jondoe_0740")</f>
        <v>@jondoe_0740</v>
      </c>
      <c r="C765" s="6" t="s">
        <v>2485</v>
      </c>
      <c r="D765" s="7" t="s">
        <v>2486</v>
      </c>
      <c r="E765" s="8" t="str">
        <f>HYPERLINK("https://twitter.com/jondoe_0740/status/1067681331788754944","1067681331788754944")</f>
        <v>1067681331788754944</v>
      </c>
      <c r="F765" s="9"/>
      <c r="G765" s="5" t="s">
        <v>2487</v>
      </c>
      <c r="H765" s="9"/>
      <c r="I765" s="10">
        <v>0</v>
      </c>
      <c r="J765" s="10">
        <v>0</v>
      </c>
      <c r="K765" s="5" t="str">
        <f>HYPERLINK("http://twitter.com/download/iphone","Twitter for iPhone")</f>
        <v>Twitter for iPhone</v>
      </c>
      <c r="L765" s="10">
        <v>55</v>
      </c>
      <c r="M765" s="10">
        <v>66</v>
      </c>
      <c r="N765" s="10">
        <v>11</v>
      </c>
      <c r="O765" s="9"/>
      <c r="P765" s="4">
        <v>40976.160277777773</v>
      </c>
      <c r="Q765" s="6" t="s">
        <v>262</v>
      </c>
      <c r="R765" s="7" t="s">
        <v>2488</v>
      </c>
      <c r="S765" s="9"/>
      <c r="T765" s="9"/>
      <c r="U765" s="8" t="str">
        <f>HYPERLINK("https://pbs.twimg.com/profile_images/1065571846815268864/0SFmBPoB.jpg","View")</f>
        <v>View</v>
      </c>
    </row>
    <row r="766" spans="1:21" ht="33.75">
      <c r="A766" s="4">
        <v>43431.933391203704</v>
      </c>
      <c r="B766" s="5" t="str">
        <f>HYPERLINK("https://twitter.com/kimmin_thaielf","@kimmin_thaielf")</f>
        <v>@kimmin_thaielf</v>
      </c>
      <c r="C766" s="6" t="s">
        <v>2489</v>
      </c>
      <c r="D766" s="7" t="s">
        <v>2490</v>
      </c>
      <c r="E766" s="8" t="str">
        <f>HYPERLINK("https://twitter.com/kimmin_thaielf/status/1067665413381615616","1067665413381615616")</f>
        <v>1067665413381615616</v>
      </c>
      <c r="F766" s="5" t="s">
        <v>2491</v>
      </c>
      <c r="G766" s="9"/>
      <c r="H766" s="5" t="str">
        <f>HYPERLINK("https://ctrlq.org/maps/address/#13.7271617,100.5091053","Map")</f>
        <v>Map</v>
      </c>
      <c r="I766" s="10">
        <v>0</v>
      </c>
      <c r="J766" s="10">
        <v>0</v>
      </c>
      <c r="K766" s="5" t="str">
        <f>HYPERLINK("http://instagram.com","Instagram")</f>
        <v>Instagram</v>
      </c>
      <c r="L766" s="10">
        <v>105</v>
      </c>
      <c r="M766" s="10">
        <v>810</v>
      </c>
      <c r="N766" s="10">
        <v>0</v>
      </c>
      <c r="O766" s="9"/>
      <c r="P766" s="4">
        <v>40122.309699074074</v>
      </c>
      <c r="Q766" s="6" t="s">
        <v>41</v>
      </c>
      <c r="R766" s="7" t="s">
        <v>2492</v>
      </c>
      <c r="S766" s="9"/>
      <c r="T766" s="9"/>
      <c r="U766" s="8" t="str">
        <f>HYPERLINK("https://pbs.twimg.com/profile_images/968526784227504128/wM1F97E3.jpg","View")</f>
        <v>View</v>
      </c>
    </row>
    <row r="767" spans="1:21" ht="56.25">
      <c r="A767" s="4">
        <v>43431.908564814818</v>
      </c>
      <c r="B767" s="5" t="str">
        <f>HYPERLINK("https://twitter.com/ikrissoliven","@ikrissoliven")</f>
        <v>@ikrissoliven</v>
      </c>
      <c r="C767" s="6" t="s">
        <v>2493</v>
      </c>
      <c r="D767" s="7" t="s">
        <v>2494</v>
      </c>
      <c r="E767" s="8" t="str">
        <f>HYPERLINK("https://twitter.com/ikrissoliven/status/1067656418646323200","1067656418646323200")</f>
        <v>1067656418646323200</v>
      </c>
      <c r="F767" s="9"/>
      <c r="G767" s="5" t="s">
        <v>2495</v>
      </c>
      <c r="H767" s="9"/>
      <c r="I767" s="10">
        <v>0</v>
      </c>
      <c r="J767" s="10">
        <v>2</v>
      </c>
      <c r="K767" s="5" t="str">
        <f>HYPERLINK("http://twitter.com/download/iphone","Twitter for iPhone")</f>
        <v>Twitter for iPhone</v>
      </c>
      <c r="L767" s="10">
        <v>133</v>
      </c>
      <c r="M767" s="10">
        <v>271</v>
      </c>
      <c r="N767" s="10">
        <v>1</v>
      </c>
      <c r="O767" s="9"/>
      <c r="P767" s="4">
        <v>40986.991666666669</v>
      </c>
      <c r="Q767" s="9"/>
      <c r="R767" s="9"/>
      <c r="S767" s="9"/>
      <c r="T767" s="9"/>
      <c r="U767" s="8" t="str">
        <f>HYPERLINK("https://pbs.twimg.com/profile_images/1069108618987999233/cAeEns1h.jpg","View")</f>
        <v>View</v>
      </c>
    </row>
    <row r="768" spans="1:21" ht="78.75">
      <c r="A768" s="4">
        <v>43431.896215277782</v>
      </c>
      <c r="B768" s="5" t="str">
        <f>HYPERLINK("https://twitter.com/oofoolsdayoo","@oofoolsdayoo")</f>
        <v>@oofoolsdayoo</v>
      </c>
      <c r="C768" s="6" t="s">
        <v>2496</v>
      </c>
      <c r="D768" s="7" t="s">
        <v>2497</v>
      </c>
      <c r="E768" s="8" t="str">
        <f>HYPERLINK("https://twitter.com/oofoolsdayoo/status/1067651940174053376","1067651940174053376")</f>
        <v>1067651940174053376</v>
      </c>
      <c r="F768" s="9"/>
      <c r="G768" s="5" t="s">
        <v>2498</v>
      </c>
      <c r="H768" s="9"/>
      <c r="I768" s="10">
        <v>0</v>
      </c>
      <c r="J768" s="10">
        <v>0</v>
      </c>
      <c r="K768" s="5" t="str">
        <f>HYPERLINK("http://twitter.com/download/android","Twitter for Android")</f>
        <v>Twitter for Android</v>
      </c>
      <c r="L768" s="10">
        <v>9</v>
      </c>
      <c r="M768" s="10">
        <v>145</v>
      </c>
      <c r="N768" s="10">
        <v>0</v>
      </c>
      <c r="O768" s="9"/>
      <c r="P768" s="4">
        <v>40748.231620370367</v>
      </c>
      <c r="Q768" s="9"/>
      <c r="R768" s="7" t="s">
        <v>2499</v>
      </c>
      <c r="S768" s="9"/>
      <c r="T768" s="9"/>
      <c r="U768" s="8" t="str">
        <f>HYPERLINK("https://pbs.twimg.com/profile_images/1057064978459451392/0v9B0Yzz.jpg","View")</f>
        <v>View</v>
      </c>
    </row>
    <row r="769" spans="1:21" ht="112.5">
      <c r="A769" s="4">
        <v>43431.831967592589</v>
      </c>
      <c r="B769" s="5" t="str">
        <f>HYPERLINK("https://twitter.com/NationTV22","@NationTV22")</f>
        <v>@NationTV22</v>
      </c>
      <c r="C769" s="6" t="s">
        <v>2500</v>
      </c>
      <c r="D769" s="7" t="s">
        <v>2501</v>
      </c>
      <c r="E769" s="8" t="str">
        <f>HYPERLINK("https://twitter.com/NationTV22/status/1067628657340862465","1067628657340862465")</f>
        <v>1067628657340862465</v>
      </c>
      <c r="F769" s="5" t="s">
        <v>2502</v>
      </c>
      <c r="G769" s="9"/>
      <c r="H769" s="9"/>
      <c r="I769" s="10">
        <v>1</v>
      </c>
      <c r="J769" s="10">
        <v>1</v>
      </c>
      <c r="K769" s="5" t="str">
        <f>HYPERLINK("http://www.nationtv.tv","Nation TV - Auto post")</f>
        <v>Nation TV - Auto post</v>
      </c>
      <c r="L769" s="10">
        <v>2438343</v>
      </c>
      <c r="M769" s="10">
        <v>273</v>
      </c>
      <c r="N769" s="10">
        <v>2317</v>
      </c>
      <c r="O769" s="10" t="s">
        <v>108</v>
      </c>
      <c r="P769" s="4">
        <v>39989.882893518516</v>
      </c>
      <c r="Q769" s="6" t="s">
        <v>59</v>
      </c>
      <c r="R769" s="7" t="s">
        <v>2503</v>
      </c>
      <c r="S769" s="5" t="s">
        <v>2504</v>
      </c>
      <c r="T769" s="9"/>
      <c r="U769" s="8" t="str">
        <f>HYPERLINK("https://pbs.twimg.com/profile_images/924781983896449024/o0nWEftO.jpg","View")</f>
        <v>View</v>
      </c>
    </row>
    <row r="770" spans="1:21" ht="56.25">
      <c r="A770" s="4">
        <v>43431.825150462959</v>
      </c>
      <c r="B770" s="5" t="str">
        <f>HYPERLINK("https://twitter.com/uncmac518","@uncmac518")</f>
        <v>@uncmac518</v>
      </c>
      <c r="C770" s="6" t="s">
        <v>2505</v>
      </c>
      <c r="D770" s="7" t="s">
        <v>2506</v>
      </c>
      <c r="E770" s="8" t="str">
        <f>HYPERLINK("https://twitter.com/uncmac518/status/1067626189768945665","1067626189768945665")</f>
        <v>1067626189768945665</v>
      </c>
      <c r="F770" s="5" t="s">
        <v>2507</v>
      </c>
      <c r="G770" s="9"/>
      <c r="H770" s="5" t="str">
        <f>HYPERLINK("https://ctrlq.org/maps/address/#13.72780008,100.50978666","Map")</f>
        <v>Map</v>
      </c>
      <c r="I770" s="10">
        <v>0</v>
      </c>
      <c r="J770" s="10">
        <v>0</v>
      </c>
      <c r="K770" s="5" t="str">
        <f>HYPERLINK("http://instagram.com","Instagram")</f>
        <v>Instagram</v>
      </c>
      <c r="L770" s="10">
        <v>749</v>
      </c>
      <c r="M770" s="10">
        <v>1312</v>
      </c>
      <c r="N770" s="10">
        <v>6</v>
      </c>
      <c r="O770" s="9"/>
      <c r="P770" s="4">
        <v>40278.994224537033</v>
      </c>
      <c r="Q770" s="6" t="s">
        <v>41</v>
      </c>
      <c r="R770" s="7" t="s">
        <v>2508</v>
      </c>
      <c r="S770" s="5" t="s">
        <v>2509</v>
      </c>
      <c r="T770" s="9"/>
      <c r="U770" s="8" t="str">
        <f>HYPERLINK("https://pbs.twimg.com/profile_images/679495927195803653/pKWe_SEz.jpg","View")</f>
        <v>View</v>
      </c>
    </row>
    <row r="771" spans="1:21" ht="123.75">
      <c r="A771" s="4">
        <v>43431.793067129634</v>
      </c>
      <c r="B771" s="5" t="str">
        <f>HYPERLINK("https://twitter.com/TrueID_app","@TrueID_app")</f>
        <v>@TrueID_app</v>
      </c>
      <c r="C771" s="6" t="s">
        <v>1923</v>
      </c>
      <c r="D771" s="7" t="s">
        <v>2510</v>
      </c>
      <c r="E771" s="8" t="str">
        <f>HYPERLINK("https://twitter.com/TrueID_app/status/1067614561224675328","1067614561224675328")</f>
        <v>1067614561224675328</v>
      </c>
      <c r="F771" s="5" t="s">
        <v>2511</v>
      </c>
      <c r="G771" s="9"/>
      <c r="H771" s="9"/>
      <c r="I771" s="10">
        <v>0</v>
      </c>
      <c r="J771" s="10">
        <v>2</v>
      </c>
      <c r="K771" s="5" t="str">
        <f>HYPERLINK("http://twitter.com","Twitter Web Client")</f>
        <v>Twitter Web Client</v>
      </c>
      <c r="L771" s="10">
        <v>4327</v>
      </c>
      <c r="M771" s="10">
        <v>79</v>
      </c>
      <c r="N771" s="10">
        <v>12</v>
      </c>
      <c r="O771" s="9"/>
      <c r="P771" s="4">
        <v>42951.004756944443</v>
      </c>
      <c r="Q771" s="6" t="s">
        <v>59</v>
      </c>
      <c r="R771" s="7" t="s">
        <v>1926</v>
      </c>
      <c r="S771" s="5" t="s">
        <v>1927</v>
      </c>
      <c r="T771" s="9"/>
      <c r="U771" s="8" t="str">
        <f>HYPERLINK("https://pbs.twimg.com/profile_images/926715149276217345/Lg2-VwaC.jpg","View")</f>
        <v>View</v>
      </c>
    </row>
  </sheetData>
  <mergeCells count="2">
    <mergeCell ref="A1:K1"/>
    <mergeCell ref="L1:U1"/>
  </mergeCells>
  <hyperlinks>
    <hyperlink ref="F3" r:id="rId1" xr:uid="{00000000-0004-0000-0000-000000000000}"/>
    <hyperlink ref="S3" r:id="rId2" xr:uid="{00000000-0004-0000-0000-000001000000}"/>
    <hyperlink ref="G4" r:id="rId3" xr:uid="{00000000-0004-0000-0000-000002000000}"/>
    <hyperlink ref="S4" r:id="rId4" xr:uid="{00000000-0004-0000-0000-000003000000}"/>
    <hyperlink ref="G5" r:id="rId5" xr:uid="{00000000-0004-0000-0000-000004000000}"/>
    <hyperlink ref="F6" r:id="rId6" xr:uid="{00000000-0004-0000-0000-000005000000}"/>
    <hyperlink ref="S6" r:id="rId7" xr:uid="{00000000-0004-0000-0000-000006000000}"/>
    <hyperlink ref="G10" r:id="rId8" xr:uid="{00000000-0004-0000-0000-000007000000}"/>
    <hyperlink ref="S11" r:id="rId9" xr:uid="{00000000-0004-0000-0000-000008000000}"/>
    <hyperlink ref="G12" r:id="rId10" xr:uid="{00000000-0004-0000-0000-000009000000}"/>
    <hyperlink ref="S12" r:id="rId11" xr:uid="{00000000-0004-0000-0000-00000A000000}"/>
    <hyperlink ref="G13" r:id="rId12" xr:uid="{00000000-0004-0000-0000-00000B000000}"/>
    <hyperlink ref="S13" r:id="rId13" xr:uid="{00000000-0004-0000-0000-00000C000000}"/>
    <hyperlink ref="F15" r:id="rId14" xr:uid="{00000000-0004-0000-0000-00000D000000}"/>
    <hyperlink ref="S15" r:id="rId15" xr:uid="{00000000-0004-0000-0000-00000E000000}"/>
    <hyperlink ref="G16" r:id="rId16" xr:uid="{00000000-0004-0000-0000-00000F000000}"/>
    <hyperlink ref="G17" r:id="rId17" xr:uid="{00000000-0004-0000-0000-000010000000}"/>
    <hyperlink ref="F18" r:id="rId18" xr:uid="{00000000-0004-0000-0000-000011000000}"/>
    <hyperlink ref="S18" r:id="rId19" xr:uid="{00000000-0004-0000-0000-000012000000}"/>
    <hyperlink ref="G19" r:id="rId20" xr:uid="{00000000-0004-0000-0000-000013000000}"/>
    <hyperlink ref="S19" r:id="rId21" xr:uid="{00000000-0004-0000-0000-000014000000}"/>
    <hyperlink ref="G20" r:id="rId22" xr:uid="{00000000-0004-0000-0000-000015000000}"/>
    <hyperlink ref="G21" r:id="rId23" xr:uid="{00000000-0004-0000-0000-000016000000}"/>
    <hyperlink ref="S21" r:id="rId24" xr:uid="{00000000-0004-0000-0000-000017000000}"/>
    <hyperlink ref="F22" r:id="rId25" xr:uid="{00000000-0004-0000-0000-000018000000}"/>
    <hyperlink ref="G22" r:id="rId26" xr:uid="{00000000-0004-0000-0000-000019000000}"/>
    <hyperlink ref="S22" r:id="rId27" xr:uid="{00000000-0004-0000-0000-00001A000000}"/>
    <hyperlink ref="F23" r:id="rId28" xr:uid="{00000000-0004-0000-0000-00001B000000}"/>
    <hyperlink ref="G25" r:id="rId29" xr:uid="{00000000-0004-0000-0000-00001C000000}"/>
    <hyperlink ref="G26" r:id="rId30" xr:uid="{00000000-0004-0000-0000-00001D000000}"/>
    <hyperlink ref="F27" r:id="rId31" location="!lh9D3YpI!wPx_vLGzyvArpBdFCnbxLB5IIxF8CAxf2OBXal3wERw" xr:uid="{00000000-0004-0000-0000-00001E000000}"/>
    <hyperlink ref="G27" r:id="rId32" xr:uid="{00000000-0004-0000-0000-00001F000000}"/>
    <hyperlink ref="G28" r:id="rId33" xr:uid="{00000000-0004-0000-0000-000020000000}"/>
    <hyperlink ref="S29" r:id="rId34" xr:uid="{00000000-0004-0000-0000-000021000000}"/>
    <hyperlink ref="G30" r:id="rId35" xr:uid="{00000000-0004-0000-0000-000022000000}"/>
    <hyperlink ref="S30" r:id="rId36" xr:uid="{00000000-0004-0000-0000-000023000000}"/>
    <hyperlink ref="G31" r:id="rId37" xr:uid="{00000000-0004-0000-0000-000024000000}"/>
    <hyperlink ref="S31" r:id="rId38" xr:uid="{00000000-0004-0000-0000-000025000000}"/>
    <hyperlink ref="G32" r:id="rId39" xr:uid="{00000000-0004-0000-0000-000026000000}"/>
    <hyperlink ref="S32" r:id="rId40" xr:uid="{00000000-0004-0000-0000-000027000000}"/>
    <hyperlink ref="G33" r:id="rId41" xr:uid="{00000000-0004-0000-0000-000028000000}"/>
    <hyperlink ref="F34" r:id="rId42" xr:uid="{00000000-0004-0000-0000-000029000000}"/>
    <hyperlink ref="S35" r:id="rId43" xr:uid="{00000000-0004-0000-0000-00002A000000}"/>
    <hyperlink ref="F36" r:id="rId44" xr:uid="{00000000-0004-0000-0000-00002B000000}"/>
    <hyperlink ref="G37" r:id="rId45" xr:uid="{00000000-0004-0000-0000-00002C000000}"/>
    <hyperlink ref="G38" r:id="rId46" xr:uid="{00000000-0004-0000-0000-00002D000000}"/>
    <hyperlink ref="G39" r:id="rId47" xr:uid="{00000000-0004-0000-0000-00002E000000}"/>
    <hyperlink ref="G40" r:id="rId48" xr:uid="{00000000-0004-0000-0000-00002F000000}"/>
    <hyperlink ref="G41" r:id="rId49" xr:uid="{00000000-0004-0000-0000-000030000000}"/>
    <hyperlink ref="G42" r:id="rId50" xr:uid="{00000000-0004-0000-0000-000031000000}"/>
    <hyperlink ref="S42" r:id="rId51" xr:uid="{00000000-0004-0000-0000-000032000000}"/>
    <hyperlink ref="G43" r:id="rId52" xr:uid="{00000000-0004-0000-0000-000033000000}"/>
    <hyperlink ref="G44" r:id="rId53" xr:uid="{00000000-0004-0000-0000-000034000000}"/>
    <hyperlink ref="G45" r:id="rId54" xr:uid="{00000000-0004-0000-0000-000035000000}"/>
    <hyperlink ref="S45" r:id="rId55" xr:uid="{00000000-0004-0000-0000-000036000000}"/>
    <hyperlink ref="G46" r:id="rId56" xr:uid="{00000000-0004-0000-0000-000037000000}"/>
    <hyperlink ref="S46" r:id="rId57" xr:uid="{00000000-0004-0000-0000-000038000000}"/>
    <hyperlink ref="F47" r:id="rId58" xr:uid="{00000000-0004-0000-0000-000039000000}"/>
    <hyperlink ref="G48" r:id="rId59" xr:uid="{00000000-0004-0000-0000-00003A000000}"/>
    <hyperlink ref="F49" r:id="rId60" xr:uid="{00000000-0004-0000-0000-00003B000000}"/>
    <hyperlink ref="S49" r:id="rId61" xr:uid="{00000000-0004-0000-0000-00003C000000}"/>
    <hyperlink ref="F50" r:id="rId62" xr:uid="{00000000-0004-0000-0000-00003D000000}"/>
    <hyperlink ref="G51" r:id="rId63" xr:uid="{00000000-0004-0000-0000-00003E000000}"/>
    <hyperlink ref="G52" r:id="rId64" xr:uid="{00000000-0004-0000-0000-00003F000000}"/>
    <hyperlink ref="S52" r:id="rId65" xr:uid="{00000000-0004-0000-0000-000040000000}"/>
    <hyperlink ref="G53" r:id="rId66" xr:uid="{00000000-0004-0000-0000-000041000000}"/>
    <hyperlink ref="G54" r:id="rId67" xr:uid="{00000000-0004-0000-0000-000042000000}"/>
    <hyperlink ref="G55" r:id="rId68" xr:uid="{00000000-0004-0000-0000-000043000000}"/>
    <hyperlink ref="F56" r:id="rId69" xr:uid="{00000000-0004-0000-0000-000044000000}"/>
    <hyperlink ref="S56" r:id="rId70" xr:uid="{00000000-0004-0000-0000-000045000000}"/>
    <hyperlink ref="G57" r:id="rId71" xr:uid="{00000000-0004-0000-0000-000046000000}"/>
    <hyperlink ref="S57" r:id="rId72" xr:uid="{00000000-0004-0000-0000-000047000000}"/>
    <hyperlink ref="G58" r:id="rId73" xr:uid="{00000000-0004-0000-0000-000048000000}"/>
    <hyperlink ref="G59" r:id="rId74" xr:uid="{00000000-0004-0000-0000-000049000000}"/>
    <hyperlink ref="G60" r:id="rId75" xr:uid="{00000000-0004-0000-0000-00004A000000}"/>
    <hyperlink ref="S60" r:id="rId76" xr:uid="{00000000-0004-0000-0000-00004B000000}"/>
    <hyperlink ref="G61" r:id="rId77" xr:uid="{00000000-0004-0000-0000-00004C000000}"/>
    <hyperlink ref="S61" r:id="rId78" xr:uid="{00000000-0004-0000-0000-00004D000000}"/>
    <hyperlink ref="F62" r:id="rId79" xr:uid="{00000000-0004-0000-0000-00004E000000}"/>
    <hyperlink ref="F63" r:id="rId80" xr:uid="{00000000-0004-0000-0000-00004F000000}"/>
    <hyperlink ref="G64" r:id="rId81" xr:uid="{00000000-0004-0000-0000-000050000000}"/>
    <hyperlink ref="S64" r:id="rId82" xr:uid="{00000000-0004-0000-0000-000051000000}"/>
    <hyperlink ref="G65" r:id="rId83" xr:uid="{00000000-0004-0000-0000-000052000000}"/>
    <hyperlink ref="G66" r:id="rId84" xr:uid="{00000000-0004-0000-0000-000053000000}"/>
    <hyperlink ref="G67" r:id="rId85" xr:uid="{00000000-0004-0000-0000-000054000000}"/>
    <hyperlink ref="G68" r:id="rId86" xr:uid="{00000000-0004-0000-0000-000055000000}"/>
    <hyperlink ref="G69" r:id="rId87" xr:uid="{00000000-0004-0000-0000-000056000000}"/>
    <hyperlink ref="G70" r:id="rId88" xr:uid="{00000000-0004-0000-0000-000057000000}"/>
    <hyperlink ref="C71" r:id="rId89" xr:uid="{00000000-0004-0000-0000-000058000000}"/>
    <hyperlink ref="G71" r:id="rId90" xr:uid="{00000000-0004-0000-0000-000059000000}"/>
    <hyperlink ref="S71" r:id="rId91" xr:uid="{00000000-0004-0000-0000-00005A000000}"/>
    <hyperlink ref="G72" r:id="rId92" xr:uid="{00000000-0004-0000-0000-00005B000000}"/>
    <hyperlink ref="G74" r:id="rId93" xr:uid="{00000000-0004-0000-0000-00005C000000}"/>
    <hyperlink ref="G75" r:id="rId94" xr:uid="{00000000-0004-0000-0000-00005D000000}"/>
    <hyperlink ref="G76" r:id="rId95" xr:uid="{00000000-0004-0000-0000-00005E000000}"/>
    <hyperlink ref="G77" r:id="rId96" xr:uid="{00000000-0004-0000-0000-00005F000000}"/>
    <hyperlink ref="S77" r:id="rId97" xr:uid="{00000000-0004-0000-0000-000060000000}"/>
    <hyperlink ref="G78" r:id="rId98" xr:uid="{00000000-0004-0000-0000-000061000000}"/>
    <hyperlink ref="F79" r:id="rId99" xr:uid="{00000000-0004-0000-0000-000062000000}"/>
    <hyperlink ref="S79" r:id="rId100" xr:uid="{00000000-0004-0000-0000-000063000000}"/>
    <hyperlink ref="G81" r:id="rId101" xr:uid="{00000000-0004-0000-0000-000064000000}"/>
    <hyperlink ref="S81" r:id="rId102" xr:uid="{00000000-0004-0000-0000-000065000000}"/>
    <hyperlink ref="F82" r:id="rId103" xr:uid="{00000000-0004-0000-0000-000066000000}"/>
    <hyperlink ref="G82" r:id="rId104" xr:uid="{00000000-0004-0000-0000-000067000000}"/>
    <hyperlink ref="S82" r:id="rId105" xr:uid="{00000000-0004-0000-0000-000068000000}"/>
    <hyperlink ref="G83" r:id="rId106" xr:uid="{00000000-0004-0000-0000-000069000000}"/>
    <hyperlink ref="S83" r:id="rId107" xr:uid="{00000000-0004-0000-0000-00006A000000}"/>
    <hyperlink ref="G84" r:id="rId108" xr:uid="{00000000-0004-0000-0000-00006B000000}"/>
    <hyperlink ref="F85" r:id="rId109" xr:uid="{00000000-0004-0000-0000-00006C000000}"/>
    <hyperlink ref="S85" r:id="rId110" xr:uid="{00000000-0004-0000-0000-00006D000000}"/>
    <hyperlink ref="G86" r:id="rId111" xr:uid="{00000000-0004-0000-0000-00006E000000}"/>
    <hyperlink ref="F87" r:id="rId112" xr:uid="{00000000-0004-0000-0000-00006F000000}"/>
    <hyperlink ref="G88" r:id="rId113" xr:uid="{00000000-0004-0000-0000-000070000000}"/>
    <hyperlink ref="F89" r:id="rId114" xr:uid="{00000000-0004-0000-0000-000071000000}"/>
    <hyperlink ref="G89" r:id="rId115" xr:uid="{00000000-0004-0000-0000-000072000000}"/>
    <hyperlink ref="S89" r:id="rId116" xr:uid="{00000000-0004-0000-0000-000073000000}"/>
    <hyperlink ref="F90" r:id="rId117" xr:uid="{00000000-0004-0000-0000-000074000000}"/>
    <hyperlink ref="S90" r:id="rId118" xr:uid="{00000000-0004-0000-0000-000075000000}"/>
    <hyperlink ref="G91" r:id="rId119" xr:uid="{00000000-0004-0000-0000-000076000000}"/>
    <hyperlink ref="F92" r:id="rId120" xr:uid="{00000000-0004-0000-0000-000077000000}"/>
    <hyperlink ref="G92" r:id="rId121" xr:uid="{00000000-0004-0000-0000-000078000000}"/>
    <hyperlink ref="G93" r:id="rId122" xr:uid="{00000000-0004-0000-0000-000079000000}"/>
    <hyperlink ref="G95" r:id="rId123" xr:uid="{00000000-0004-0000-0000-00007A000000}"/>
    <hyperlink ref="F97" r:id="rId124" xr:uid="{00000000-0004-0000-0000-00007B000000}"/>
    <hyperlink ref="S97" r:id="rId125" xr:uid="{00000000-0004-0000-0000-00007C000000}"/>
    <hyperlink ref="F98" r:id="rId126" xr:uid="{00000000-0004-0000-0000-00007D000000}"/>
    <hyperlink ref="S98" r:id="rId127" xr:uid="{00000000-0004-0000-0000-00007E000000}"/>
    <hyperlink ref="F99" r:id="rId128" xr:uid="{00000000-0004-0000-0000-00007F000000}"/>
    <hyperlink ref="S99" r:id="rId129" xr:uid="{00000000-0004-0000-0000-000080000000}"/>
    <hyperlink ref="G100" r:id="rId130" xr:uid="{00000000-0004-0000-0000-000081000000}"/>
    <hyperlink ref="S100" r:id="rId131" xr:uid="{00000000-0004-0000-0000-000082000000}"/>
    <hyperlink ref="G101" r:id="rId132" xr:uid="{00000000-0004-0000-0000-000083000000}"/>
    <hyperlink ref="S102" r:id="rId133" xr:uid="{00000000-0004-0000-0000-000084000000}"/>
    <hyperlink ref="F103" r:id="rId134" xr:uid="{00000000-0004-0000-0000-000085000000}"/>
    <hyperlink ref="S103" r:id="rId135" xr:uid="{00000000-0004-0000-0000-000086000000}"/>
    <hyperlink ref="F104" r:id="rId136" xr:uid="{00000000-0004-0000-0000-000087000000}"/>
    <hyperlink ref="S104" r:id="rId137" xr:uid="{00000000-0004-0000-0000-000088000000}"/>
    <hyperlink ref="C105" r:id="rId138" xr:uid="{00000000-0004-0000-0000-000089000000}"/>
    <hyperlink ref="F105" r:id="rId139" xr:uid="{00000000-0004-0000-0000-00008A000000}"/>
    <hyperlink ref="G106" r:id="rId140" xr:uid="{00000000-0004-0000-0000-00008B000000}"/>
    <hyperlink ref="F107" r:id="rId141" xr:uid="{00000000-0004-0000-0000-00008C000000}"/>
    <hyperlink ref="G108" r:id="rId142" xr:uid="{00000000-0004-0000-0000-00008D000000}"/>
    <hyperlink ref="S108" r:id="rId143" xr:uid="{00000000-0004-0000-0000-00008E000000}"/>
    <hyperlink ref="G109" r:id="rId144" xr:uid="{00000000-0004-0000-0000-00008F000000}"/>
    <hyperlink ref="S109" r:id="rId145" xr:uid="{00000000-0004-0000-0000-000090000000}"/>
    <hyperlink ref="F111" r:id="rId146" xr:uid="{00000000-0004-0000-0000-000091000000}"/>
    <hyperlink ref="G111" r:id="rId147" xr:uid="{00000000-0004-0000-0000-000092000000}"/>
    <hyperlink ref="S111" r:id="rId148" xr:uid="{00000000-0004-0000-0000-000093000000}"/>
    <hyperlink ref="F113" r:id="rId149" xr:uid="{00000000-0004-0000-0000-000094000000}"/>
    <hyperlink ref="S113" r:id="rId150" xr:uid="{00000000-0004-0000-0000-000095000000}"/>
    <hyperlink ref="F114" r:id="rId151" xr:uid="{00000000-0004-0000-0000-000096000000}"/>
    <hyperlink ref="S114" r:id="rId152" xr:uid="{00000000-0004-0000-0000-000097000000}"/>
    <hyperlink ref="G115" r:id="rId153" xr:uid="{00000000-0004-0000-0000-000098000000}"/>
    <hyperlink ref="S115" r:id="rId154" xr:uid="{00000000-0004-0000-0000-000099000000}"/>
    <hyperlink ref="F116" r:id="rId155" xr:uid="{00000000-0004-0000-0000-00009A000000}"/>
    <hyperlink ref="S116" r:id="rId156" xr:uid="{00000000-0004-0000-0000-00009B000000}"/>
    <hyperlink ref="G117" r:id="rId157" xr:uid="{00000000-0004-0000-0000-00009C000000}"/>
    <hyperlink ref="S117" r:id="rId158" xr:uid="{00000000-0004-0000-0000-00009D000000}"/>
    <hyperlink ref="F119" r:id="rId159" xr:uid="{00000000-0004-0000-0000-00009E000000}"/>
    <hyperlink ref="S119" r:id="rId160" xr:uid="{00000000-0004-0000-0000-00009F000000}"/>
    <hyperlink ref="G120" r:id="rId161" xr:uid="{00000000-0004-0000-0000-0000A0000000}"/>
    <hyperlink ref="F121" r:id="rId162" xr:uid="{00000000-0004-0000-0000-0000A1000000}"/>
    <hyperlink ref="S121" r:id="rId163" xr:uid="{00000000-0004-0000-0000-0000A2000000}"/>
    <hyperlink ref="S122" r:id="rId164" xr:uid="{00000000-0004-0000-0000-0000A3000000}"/>
    <hyperlink ref="G123" r:id="rId165" xr:uid="{00000000-0004-0000-0000-0000A4000000}"/>
    <hyperlink ref="G124" r:id="rId166" xr:uid="{00000000-0004-0000-0000-0000A5000000}"/>
    <hyperlink ref="S124" r:id="rId167" xr:uid="{00000000-0004-0000-0000-0000A6000000}"/>
    <hyperlink ref="F125" r:id="rId168" xr:uid="{00000000-0004-0000-0000-0000A7000000}"/>
    <hyperlink ref="G125" r:id="rId169" xr:uid="{00000000-0004-0000-0000-0000A8000000}"/>
    <hyperlink ref="S125" r:id="rId170" xr:uid="{00000000-0004-0000-0000-0000A9000000}"/>
    <hyperlink ref="F126" r:id="rId171" xr:uid="{00000000-0004-0000-0000-0000AA000000}"/>
    <hyperlink ref="G126" r:id="rId172" xr:uid="{00000000-0004-0000-0000-0000AB000000}"/>
    <hyperlink ref="S126" r:id="rId173" xr:uid="{00000000-0004-0000-0000-0000AC000000}"/>
    <hyperlink ref="F127" r:id="rId174" xr:uid="{00000000-0004-0000-0000-0000AD000000}"/>
    <hyperlink ref="S127" r:id="rId175" xr:uid="{00000000-0004-0000-0000-0000AE000000}"/>
    <hyperlink ref="G128" r:id="rId176" xr:uid="{00000000-0004-0000-0000-0000AF000000}"/>
    <hyperlink ref="G129" r:id="rId177" xr:uid="{00000000-0004-0000-0000-0000B0000000}"/>
    <hyperlink ref="S129" r:id="rId178" xr:uid="{00000000-0004-0000-0000-0000B1000000}"/>
    <hyperlink ref="G130" r:id="rId179" xr:uid="{00000000-0004-0000-0000-0000B2000000}"/>
    <hyperlink ref="S130" r:id="rId180" xr:uid="{00000000-0004-0000-0000-0000B3000000}"/>
    <hyperlink ref="F131" r:id="rId181" xr:uid="{00000000-0004-0000-0000-0000B4000000}"/>
    <hyperlink ref="G131" r:id="rId182" xr:uid="{00000000-0004-0000-0000-0000B5000000}"/>
    <hyperlink ref="S131" r:id="rId183" xr:uid="{00000000-0004-0000-0000-0000B6000000}"/>
    <hyperlink ref="F132" r:id="rId184" xr:uid="{00000000-0004-0000-0000-0000B7000000}"/>
    <hyperlink ref="G132" r:id="rId185" xr:uid="{00000000-0004-0000-0000-0000B8000000}"/>
    <hyperlink ref="F133" r:id="rId186" xr:uid="{00000000-0004-0000-0000-0000B9000000}"/>
    <hyperlink ref="F134" r:id="rId187" xr:uid="{00000000-0004-0000-0000-0000BA000000}"/>
    <hyperlink ref="F135" r:id="rId188" xr:uid="{00000000-0004-0000-0000-0000BB000000}"/>
    <hyperlink ref="G135" r:id="rId189" xr:uid="{00000000-0004-0000-0000-0000BC000000}"/>
    <hyperlink ref="S135" r:id="rId190" xr:uid="{00000000-0004-0000-0000-0000BD000000}"/>
    <hyperlink ref="G136" r:id="rId191" xr:uid="{00000000-0004-0000-0000-0000BE000000}"/>
    <hyperlink ref="G137" r:id="rId192" xr:uid="{00000000-0004-0000-0000-0000BF000000}"/>
    <hyperlink ref="S137" r:id="rId193" xr:uid="{00000000-0004-0000-0000-0000C0000000}"/>
    <hyperlink ref="G139" r:id="rId194" xr:uid="{00000000-0004-0000-0000-0000C1000000}"/>
    <hyperlink ref="S139" r:id="rId195" xr:uid="{00000000-0004-0000-0000-0000C2000000}"/>
    <hyperlink ref="F140" r:id="rId196" xr:uid="{00000000-0004-0000-0000-0000C3000000}"/>
    <hyperlink ref="G140" r:id="rId197" xr:uid="{00000000-0004-0000-0000-0000C4000000}"/>
    <hyperlink ref="S140" r:id="rId198" xr:uid="{00000000-0004-0000-0000-0000C5000000}"/>
    <hyperlink ref="F141" r:id="rId199" xr:uid="{00000000-0004-0000-0000-0000C6000000}"/>
    <hyperlink ref="G141" r:id="rId200" xr:uid="{00000000-0004-0000-0000-0000C7000000}"/>
    <hyperlink ref="S141" r:id="rId201" xr:uid="{00000000-0004-0000-0000-0000C8000000}"/>
    <hyperlink ref="G142" r:id="rId202" xr:uid="{00000000-0004-0000-0000-0000C9000000}"/>
    <hyperlink ref="G143" r:id="rId203" xr:uid="{00000000-0004-0000-0000-0000CA000000}"/>
    <hyperlink ref="S143" r:id="rId204" xr:uid="{00000000-0004-0000-0000-0000CB000000}"/>
    <hyperlink ref="G144" r:id="rId205" xr:uid="{00000000-0004-0000-0000-0000CC000000}"/>
    <hyperlink ref="S144" r:id="rId206" xr:uid="{00000000-0004-0000-0000-0000CD000000}"/>
    <hyperlink ref="F145" r:id="rId207" xr:uid="{00000000-0004-0000-0000-0000CE000000}"/>
    <hyperlink ref="G145" r:id="rId208" xr:uid="{00000000-0004-0000-0000-0000CF000000}"/>
    <hyperlink ref="S145" r:id="rId209" xr:uid="{00000000-0004-0000-0000-0000D0000000}"/>
    <hyperlink ref="G146" r:id="rId210" xr:uid="{00000000-0004-0000-0000-0000D1000000}"/>
    <hyperlink ref="S146" r:id="rId211" xr:uid="{00000000-0004-0000-0000-0000D2000000}"/>
    <hyperlink ref="F147" r:id="rId212" xr:uid="{00000000-0004-0000-0000-0000D3000000}"/>
    <hyperlink ref="G147" r:id="rId213" xr:uid="{00000000-0004-0000-0000-0000D4000000}"/>
    <hyperlink ref="S147" r:id="rId214" xr:uid="{00000000-0004-0000-0000-0000D5000000}"/>
    <hyperlink ref="F148" r:id="rId215" xr:uid="{00000000-0004-0000-0000-0000D6000000}"/>
    <hyperlink ref="G148" r:id="rId216" xr:uid="{00000000-0004-0000-0000-0000D7000000}"/>
    <hyperlink ref="S148" r:id="rId217" xr:uid="{00000000-0004-0000-0000-0000D8000000}"/>
    <hyperlink ref="F149" r:id="rId218" xr:uid="{00000000-0004-0000-0000-0000D9000000}"/>
    <hyperlink ref="G149" r:id="rId219" xr:uid="{00000000-0004-0000-0000-0000DA000000}"/>
    <hyperlink ref="S149" r:id="rId220" xr:uid="{00000000-0004-0000-0000-0000DB000000}"/>
    <hyperlink ref="G150" r:id="rId221" xr:uid="{00000000-0004-0000-0000-0000DC000000}"/>
    <hyperlink ref="S150" r:id="rId222" xr:uid="{00000000-0004-0000-0000-0000DD000000}"/>
    <hyperlink ref="F151" r:id="rId223" xr:uid="{00000000-0004-0000-0000-0000DE000000}"/>
    <hyperlink ref="S151" r:id="rId224" xr:uid="{00000000-0004-0000-0000-0000DF000000}"/>
    <hyperlink ref="G152" r:id="rId225" xr:uid="{00000000-0004-0000-0000-0000E0000000}"/>
    <hyperlink ref="S152" r:id="rId226" xr:uid="{00000000-0004-0000-0000-0000E1000000}"/>
    <hyperlink ref="F153" r:id="rId227" xr:uid="{00000000-0004-0000-0000-0000E2000000}"/>
    <hyperlink ref="G153" r:id="rId228" xr:uid="{00000000-0004-0000-0000-0000E3000000}"/>
    <hyperlink ref="S153" r:id="rId229" xr:uid="{00000000-0004-0000-0000-0000E4000000}"/>
    <hyperlink ref="F154" r:id="rId230" xr:uid="{00000000-0004-0000-0000-0000E5000000}"/>
    <hyperlink ref="S154" r:id="rId231" xr:uid="{00000000-0004-0000-0000-0000E6000000}"/>
    <hyperlink ref="F155" r:id="rId232" xr:uid="{00000000-0004-0000-0000-0000E7000000}"/>
    <hyperlink ref="G155" r:id="rId233" xr:uid="{00000000-0004-0000-0000-0000E8000000}"/>
    <hyperlink ref="S155" r:id="rId234" xr:uid="{00000000-0004-0000-0000-0000E9000000}"/>
    <hyperlink ref="G156" r:id="rId235" xr:uid="{00000000-0004-0000-0000-0000EA000000}"/>
    <hyperlink ref="S156" r:id="rId236" xr:uid="{00000000-0004-0000-0000-0000EB000000}"/>
    <hyperlink ref="G157" r:id="rId237" xr:uid="{00000000-0004-0000-0000-0000EC000000}"/>
    <hyperlink ref="F158" r:id="rId238" xr:uid="{00000000-0004-0000-0000-0000ED000000}"/>
    <hyperlink ref="G158" r:id="rId239" xr:uid="{00000000-0004-0000-0000-0000EE000000}"/>
    <hyperlink ref="F159" r:id="rId240" xr:uid="{00000000-0004-0000-0000-0000EF000000}"/>
    <hyperlink ref="G159" r:id="rId241" xr:uid="{00000000-0004-0000-0000-0000F0000000}"/>
    <hyperlink ref="F160" r:id="rId242" xr:uid="{00000000-0004-0000-0000-0000F1000000}"/>
    <hyperlink ref="G160" r:id="rId243" xr:uid="{00000000-0004-0000-0000-0000F2000000}"/>
    <hyperlink ref="F161" r:id="rId244" xr:uid="{00000000-0004-0000-0000-0000F3000000}"/>
    <hyperlink ref="G161" r:id="rId245" xr:uid="{00000000-0004-0000-0000-0000F4000000}"/>
    <hyperlink ref="F162" r:id="rId246" xr:uid="{00000000-0004-0000-0000-0000F5000000}"/>
    <hyperlink ref="G162" r:id="rId247" xr:uid="{00000000-0004-0000-0000-0000F6000000}"/>
    <hyperlink ref="S162" r:id="rId248" xr:uid="{00000000-0004-0000-0000-0000F7000000}"/>
    <hyperlink ref="F163" r:id="rId249" xr:uid="{00000000-0004-0000-0000-0000F8000000}"/>
    <hyperlink ref="S163" r:id="rId250" xr:uid="{00000000-0004-0000-0000-0000F9000000}"/>
    <hyperlink ref="F164" r:id="rId251" xr:uid="{00000000-0004-0000-0000-0000FA000000}"/>
    <hyperlink ref="G164" r:id="rId252" xr:uid="{00000000-0004-0000-0000-0000FB000000}"/>
    <hyperlink ref="S164" r:id="rId253" xr:uid="{00000000-0004-0000-0000-0000FC000000}"/>
    <hyperlink ref="G166" r:id="rId254" xr:uid="{00000000-0004-0000-0000-0000FD000000}"/>
    <hyperlink ref="S166" r:id="rId255" xr:uid="{00000000-0004-0000-0000-0000FE000000}"/>
    <hyperlink ref="G167" r:id="rId256" xr:uid="{00000000-0004-0000-0000-0000FF000000}"/>
    <hyperlink ref="S167" r:id="rId257" xr:uid="{00000000-0004-0000-0000-000000010000}"/>
    <hyperlink ref="G168" r:id="rId258" xr:uid="{00000000-0004-0000-0000-000001010000}"/>
    <hyperlink ref="S168" r:id="rId259" xr:uid="{00000000-0004-0000-0000-000002010000}"/>
    <hyperlink ref="G169" r:id="rId260" xr:uid="{00000000-0004-0000-0000-000003010000}"/>
    <hyperlink ref="G170" r:id="rId261" xr:uid="{00000000-0004-0000-0000-000004010000}"/>
    <hyperlink ref="G171" r:id="rId262" xr:uid="{00000000-0004-0000-0000-000005010000}"/>
    <hyperlink ref="G172" r:id="rId263" xr:uid="{00000000-0004-0000-0000-000006010000}"/>
    <hyperlink ref="F173" r:id="rId264" xr:uid="{00000000-0004-0000-0000-000007010000}"/>
    <hyperlink ref="G173" r:id="rId265" xr:uid="{00000000-0004-0000-0000-000008010000}"/>
    <hyperlink ref="S173" r:id="rId266" xr:uid="{00000000-0004-0000-0000-000009010000}"/>
    <hyperlink ref="F174" r:id="rId267" xr:uid="{00000000-0004-0000-0000-00000A010000}"/>
    <hyperlink ref="G175" r:id="rId268" xr:uid="{00000000-0004-0000-0000-00000B010000}"/>
    <hyperlink ref="S175" r:id="rId269" xr:uid="{00000000-0004-0000-0000-00000C010000}"/>
    <hyperlink ref="G176" r:id="rId270" xr:uid="{00000000-0004-0000-0000-00000D010000}"/>
    <hyperlink ref="G177" r:id="rId271" xr:uid="{00000000-0004-0000-0000-00000E010000}"/>
    <hyperlink ref="G178" r:id="rId272" xr:uid="{00000000-0004-0000-0000-00000F010000}"/>
    <hyperlink ref="S178" r:id="rId273" xr:uid="{00000000-0004-0000-0000-000010010000}"/>
    <hyperlink ref="F179" r:id="rId274" xr:uid="{00000000-0004-0000-0000-000011010000}"/>
    <hyperlink ref="G179" r:id="rId275" xr:uid="{00000000-0004-0000-0000-000012010000}"/>
    <hyperlink ref="S179" r:id="rId276" xr:uid="{00000000-0004-0000-0000-000013010000}"/>
    <hyperlink ref="G180" r:id="rId277" xr:uid="{00000000-0004-0000-0000-000014010000}"/>
    <hyperlink ref="S181" r:id="rId278" xr:uid="{00000000-0004-0000-0000-000015010000}"/>
    <hyperlink ref="G182" r:id="rId279" xr:uid="{00000000-0004-0000-0000-000016010000}"/>
    <hyperlink ref="G183" r:id="rId280" xr:uid="{00000000-0004-0000-0000-000017010000}"/>
    <hyperlink ref="S183" r:id="rId281" xr:uid="{00000000-0004-0000-0000-000018010000}"/>
    <hyperlink ref="F184" r:id="rId282" xr:uid="{00000000-0004-0000-0000-000019010000}"/>
    <hyperlink ref="S185" r:id="rId283" xr:uid="{00000000-0004-0000-0000-00001A010000}"/>
    <hyperlink ref="G186" r:id="rId284" xr:uid="{00000000-0004-0000-0000-00001B010000}"/>
    <hyperlink ref="F187" r:id="rId285" xr:uid="{00000000-0004-0000-0000-00001C010000}"/>
    <hyperlink ref="G188" r:id="rId286" xr:uid="{00000000-0004-0000-0000-00001D010000}"/>
    <hyperlink ref="G189" r:id="rId287" xr:uid="{00000000-0004-0000-0000-00001E010000}"/>
    <hyperlink ref="G190" r:id="rId288" xr:uid="{00000000-0004-0000-0000-00001F010000}"/>
    <hyperlink ref="F191" r:id="rId289" xr:uid="{00000000-0004-0000-0000-000020010000}"/>
    <hyperlink ref="G191" r:id="rId290" xr:uid="{00000000-0004-0000-0000-000021010000}"/>
    <hyperlink ref="S191" r:id="rId291" xr:uid="{00000000-0004-0000-0000-000022010000}"/>
    <hyperlink ref="G192" r:id="rId292" xr:uid="{00000000-0004-0000-0000-000023010000}"/>
    <hyperlink ref="G193" r:id="rId293" xr:uid="{00000000-0004-0000-0000-000024010000}"/>
    <hyperlink ref="G194" r:id="rId294" xr:uid="{00000000-0004-0000-0000-000025010000}"/>
    <hyperlink ref="G195" r:id="rId295" xr:uid="{00000000-0004-0000-0000-000026010000}"/>
    <hyperlink ref="G196" r:id="rId296" xr:uid="{00000000-0004-0000-0000-000027010000}"/>
    <hyperlink ref="S196" r:id="rId297" xr:uid="{00000000-0004-0000-0000-000028010000}"/>
    <hyperlink ref="F197" r:id="rId298" xr:uid="{00000000-0004-0000-0000-000029010000}"/>
    <hyperlink ref="S197" r:id="rId299" xr:uid="{00000000-0004-0000-0000-00002A010000}"/>
    <hyperlink ref="F198" r:id="rId300" xr:uid="{00000000-0004-0000-0000-00002B010000}"/>
    <hyperlink ref="G199" r:id="rId301" xr:uid="{00000000-0004-0000-0000-00002C010000}"/>
    <hyperlink ref="G200" r:id="rId302" xr:uid="{00000000-0004-0000-0000-00002D010000}"/>
    <hyperlink ref="F202" r:id="rId303" xr:uid="{00000000-0004-0000-0000-00002E010000}"/>
    <hyperlink ref="F203" r:id="rId304" xr:uid="{00000000-0004-0000-0000-00002F010000}"/>
    <hyperlink ref="G203" r:id="rId305" xr:uid="{00000000-0004-0000-0000-000030010000}"/>
    <hyperlink ref="S203" r:id="rId306" xr:uid="{00000000-0004-0000-0000-000031010000}"/>
    <hyperlink ref="F204" r:id="rId307" xr:uid="{00000000-0004-0000-0000-000032010000}"/>
    <hyperlink ref="F205" r:id="rId308" xr:uid="{00000000-0004-0000-0000-000033010000}"/>
    <hyperlink ref="G205" r:id="rId309" xr:uid="{00000000-0004-0000-0000-000034010000}"/>
    <hyperlink ref="S205" r:id="rId310" xr:uid="{00000000-0004-0000-0000-000035010000}"/>
    <hyperlink ref="F206" r:id="rId311" xr:uid="{00000000-0004-0000-0000-000036010000}"/>
    <hyperlink ref="S206" r:id="rId312" xr:uid="{00000000-0004-0000-0000-000037010000}"/>
    <hyperlink ref="G207" r:id="rId313" xr:uid="{00000000-0004-0000-0000-000038010000}"/>
    <hyperlink ref="G208" r:id="rId314" xr:uid="{00000000-0004-0000-0000-000039010000}"/>
    <hyperlink ref="G209" r:id="rId315" xr:uid="{00000000-0004-0000-0000-00003A010000}"/>
    <hyperlink ref="S209" r:id="rId316" xr:uid="{00000000-0004-0000-0000-00003B010000}"/>
    <hyperlink ref="S210" r:id="rId317" xr:uid="{00000000-0004-0000-0000-00003C010000}"/>
    <hyperlink ref="G212" r:id="rId318" xr:uid="{00000000-0004-0000-0000-00003D010000}"/>
    <hyperlink ref="S212" r:id="rId319" xr:uid="{00000000-0004-0000-0000-00003E010000}"/>
    <hyperlink ref="G213" r:id="rId320" xr:uid="{00000000-0004-0000-0000-00003F010000}"/>
    <hyperlink ref="G214" r:id="rId321" xr:uid="{00000000-0004-0000-0000-000040010000}"/>
    <hyperlink ref="G215" r:id="rId322" xr:uid="{00000000-0004-0000-0000-000041010000}"/>
    <hyperlink ref="F216" r:id="rId323" xr:uid="{00000000-0004-0000-0000-000042010000}"/>
    <hyperlink ref="G216" r:id="rId324" xr:uid="{00000000-0004-0000-0000-000043010000}"/>
    <hyperlink ref="R216" r:id="rId325" xr:uid="{00000000-0004-0000-0000-000044010000}"/>
    <hyperlink ref="S216" r:id="rId326" xr:uid="{00000000-0004-0000-0000-000045010000}"/>
    <hyperlink ref="F217" r:id="rId327" location="res524433" xr:uid="{00000000-0004-0000-0000-000046010000}"/>
    <hyperlink ref="G217" r:id="rId328" xr:uid="{00000000-0004-0000-0000-000047010000}"/>
    <hyperlink ref="S217" r:id="rId329" xr:uid="{00000000-0004-0000-0000-000048010000}"/>
    <hyperlink ref="F218" r:id="rId330" xr:uid="{00000000-0004-0000-0000-000049010000}"/>
    <hyperlink ref="F219" r:id="rId331" xr:uid="{00000000-0004-0000-0000-00004A010000}"/>
    <hyperlink ref="G220" r:id="rId332" xr:uid="{00000000-0004-0000-0000-00004B010000}"/>
    <hyperlink ref="S220" r:id="rId333" xr:uid="{00000000-0004-0000-0000-00004C010000}"/>
    <hyperlink ref="G221" r:id="rId334" xr:uid="{00000000-0004-0000-0000-00004D010000}"/>
    <hyperlink ref="S221" r:id="rId335" xr:uid="{00000000-0004-0000-0000-00004E010000}"/>
    <hyperlink ref="G222" r:id="rId336" xr:uid="{00000000-0004-0000-0000-00004F010000}"/>
    <hyperlink ref="F223" r:id="rId337" xr:uid="{00000000-0004-0000-0000-000050010000}"/>
    <hyperlink ref="G224" r:id="rId338" xr:uid="{00000000-0004-0000-0000-000051010000}"/>
    <hyperlink ref="G226" r:id="rId339" xr:uid="{00000000-0004-0000-0000-000052010000}"/>
    <hyperlink ref="G227" r:id="rId340" xr:uid="{00000000-0004-0000-0000-000053010000}"/>
    <hyperlink ref="G228" r:id="rId341" xr:uid="{00000000-0004-0000-0000-000054010000}"/>
    <hyperlink ref="F229" r:id="rId342" xr:uid="{00000000-0004-0000-0000-000055010000}"/>
    <hyperlink ref="S229" r:id="rId343" xr:uid="{00000000-0004-0000-0000-000056010000}"/>
    <hyperlink ref="G230" r:id="rId344" xr:uid="{00000000-0004-0000-0000-000057010000}"/>
    <hyperlink ref="S230" r:id="rId345" xr:uid="{00000000-0004-0000-0000-000058010000}"/>
    <hyperlink ref="F231" r:id="rId346" xr:uid="{00000000-0004-0000-0000-000059010000}"/>
    <hyperlink ref="S231" r:id="rId347" xr:uid="{00000000-0004-0000-0000-00005A010000}"/>
    <hyperlink ref="S232" r:id="rId348" xr:uid="{00000000-0004-0000-0000-00005B010000}"/>
    <hyperlink ref="F234" r:id="rId349" xr:uid="{00000000-0004-0000-0000-00005C010000}"/>
    <hyperlink ref="G234" r:id="rId350" xr:uid="{00000000-0004-0000-0000-00005D010000}"/>
    <hyperlink ref="G235" r:id="rId351" xr:uid="{00000000-0004-0000-0000-00005E010000}"/>
    <hyperlink ref="G236" r:id="rId352" xr:uid="{00000000-0004-0000-0000-00005F010000}"/>
    <hyperlink ref="S236" r:id="rId353" xr:uid="{00000000-0004-0000-0000-000060010000}"/>
    <hyperlink ref="G240" r:id="rId354" xr:uid="{00000000-0004-0000-0000-000061010000}"/>
    <hyperlink ref="S240" r:id="rId355" xr:uid="{00000000-0004-0000-0000-000062010000}"/>
    <hyperlink ref="G241" r:id="rId356" xr:uid="{00000000-0004-0000-0000-000063010000}"/>
    <hyperlink ref="F242" r:id="rId357" xr:uid="{00000000-0004-0000-0000-000064010000}"/>
    <hyperlink ref="S242" r:id="rId358" xr:uid="{00000000-0004-0000-0000-000065010000}"/>
    <hyperlink ref="G243" r:id="rId359" xr:uid="{00000000-0004-0000-0000-000066010000}"/>
    <hyperlink ref="F244" r:id="rId360" xr:uid="{00000000-0004-0000-0000-000067010000}"/>
    <hyperlink ref="G245" r:id="rId361" xr:uid="{00000000-0004-0000-0000-000068010000}"/>
    <hyperlink ref="S246" r:id="rId362" xr:uid="{00000000-0004-0000-0000-000069010000}"/>
    <hyperlink ref="F247" r:id="rId363" xr:uid="{00000000-0004-0000-0000-00006A010000}"/>
    <hyperlink ref="G247" r:id="rId364" xr:uid="{00000000-0004-0000-0000-00006B010000}"/>
    <hyperlink ref="F250" r:id="rId365" xr:uid="{00000000-0004-0000-0000-00006C010000}"/>
    <hyperlink ref="S250" r:id="rId366" xr:uid="{00000000-0004-0000-0000-00006D010000}"/>
    <hyperlink ref="F251" r:id="rId367" xr:uid="{00000000-0004-0000-0000-00006E010000}"/>
    <hyperlink ref="S253" r:id="rId368" xr:uid="{00000000-0004-0000-0000-00006F010000}"/>
    <hyperlink ref="G254" r:id="rId369" xr:uid="{00000000-0004-0000-0000-000070010000}"/>
    <hyperlink ref="S254" r:id="rId370" xr:uid="{00000000-0004-0000-0000-000071010000}"/>
    <hyperlink ref="F255" r:id="rId371" xr:uid="{00000000-0004-0000-0000-000072010000}"/>
    <hyperlink ref="F256" r:id="rId372" xr:uid="{00000000-0004-0000-0000-000073010000}"/>
    <hyperlink ref="G256" r:id="rId373" xr:uid="{00000000-0004-0000-0000-000074010000}"/>
    <hyperlink ref="S256" r:id="rId374" xr:uid="{00000000-0004-0000-0000-000075010000}"/>
    <hyperlink ref="F257" r:id="rId375" xr:uid="{00000000-0004-0000-0000-000076010000}"/>
    <hyperlink ref="G257" r:id="rId376" xr:uid="{00000000-0004-0000-0000-000077010000}"/>
    <hyperlink ref="G258" r:id="rId377" xr:uid="{00000000-0004-0000-0000-000078010000}"/>
    <hyperlink ref="S259" r:id="rId378" xr:uid="{00000000-0004-0000-0000-000079010000}"/>
    <hyperlink ref="G261" r:id="rId379" xr:uid="{00000000-0004-0000-0000-00007A010000}"/>
    <hyperlink ref="G262" r:id="rId380" xr:uid="{00000000-0004-0000-0000-00007B010000}"/>
    <hyperlink ref="F263" r:id="rId381" xr:uid="{00000000-0004-0000-0000-00007C010000}"/>
    <hyperlink ref="G264" r:id="rId382" xr:uid="{00000000-0004-0000-0000-00007D010000}"/>
    <hyperlink ref="S264" r:id="rId383" xr:uid="{00000000-0004-0000-0000-00007E010000}"/>
    <hyperlink ref="G265" r:id="rId384" xr:uid="{00000000-0004-0000-0000-00007F010000}"/>
    <hyperlink ref="S265" r:id="rId385" xr:uid="{00000000-0004-0000-0000-000080010000}"/>
    <hyperlink ref="G266" r:id="rId386" xr:uid="{00000000-0004-0000-0000-000081010000}"/>
    <hyperlink ref="Q266" r:id="rId387" xr:uid="{00000000-0004-0000-0000-000082010000}"/>
    <hyperlink ref="S266" r:id="rId388" xr:uid="{00000000-0004-0000-0000-000083010000}"/>
    <hyperlink ref="G267" r:id="rId389" xr:uid="{00000000-0004-0000-0000-000084010000}"/>
    <hyperlink ref="S267" r:id="rId390" xr:uid="{00000000-0004-0000-0000-000085010000}"/>
    <hyperlink ref="F268" r:id="rId391" xr:uid="{00000000-0004-0000-0000-000086010000}"/>
    <hyperlink ref="G268" r:id="rId392" xr:uid="{00000000-0004-0000-0000-000087010000}"/>
    <hyperlink ref="S268" r:id="rId393" xr:uid="{00000000-0004-0000-0000-000088010000}"/>
    <hyperlink ref="S269" r:id="rId394" xr:uid="{00000000-0004-0000-0000-000089010000}"/>
    <hyperlink ref="G270" r:id="rId395" xr:uid="{00000000-0004-0000-0000-00008A010000}"/>
    <hyperlink ref="S270" r:id="rId396" xr:uid="{00000000-0004-0000-0000-00008B010000}"/>
    <hyperlink ref="S272" r:id="rId397" xr:uid="{00000000-0004-0000-0000-00008C010000}"/>
    <hyperlink ref="F275" r:id="rId398" xr:uid="{00000000-0004-0000-0000-00008D010000}"/>
    <hyperlink ref="G275" r:id="rId399" xr:uid="{00000000-0004-0000-0000-00008E010000}"/>
    <hyperlink ref="F276" r:id="rId400" xr:uid="{00000000-0004-0000-0000-00008F010000}"/>
    <hyperlink ref="G277" r:id="rId401" xr:uid="{00000000-0004-0000-0000-000090010000}"/>
    <hyperlink ref="G278" r:id="rId402" xr:uid="{00000000-0004-0000-0000-000091010000}"/>
    <hyperlink ref="G279" r:id="rId403" xr:uid="{00000000-0004-0000-0000-000092010000}"/>
    <hyperlink ref="F280" r:id="rId404" xr:uid="{00000000-0004-0000-0000-000093010000}"/>
    <hyperlink ref="G281" r:id="rId405" xr:uid="{00000000-0004-0000-0000-000094010000}"/>
    <hyperlink ref="S281" r:id="rId406" xr:uid="{00000000-0004-0000-0000-000095010000}"/>
    <hyperlink ref="F282" r:id="rId407" xr:uid="{00000000-0004-0000-0000-000096010000}"/>
    <hyperlink ref="G282" r:id="rId408" xr:uid="{00000000-0004-0000-0000-000097010000}"/>
    <hyperlink ref="G283" r:id="rId409" xr:uid="{00000000-0004-0000-0000-000098010000}"/>
    <hyperlink ref="S283" r:id="rId410" xr:uid="{00000000-0004-0000-0000-000099010000}"/>
    <hyperlink ref="G284" r:id="rId411" xr:uid="{00000000-0004-0000-0000-00009A010000}"/>
    <hyperlink ref="G285" r:id="rId412" xr:uid="{00000000-0004-0000-0000-00009B010000}"/>
    <hyperlink ref="F286" r:id="rId413" xr:uid="{00000000-0004-0000-0000-00009C010000}"/>
    <hyperlink ref="G286" r:id="rId414" xr:uid="{00000000-0004-0000-0000-00009D010000}"/>
    <hyperlink ref="S286" r:id="rId415" xr:uid="{00000000-0004-0000-0000-00009E010000}"/>
    <hyperlink ref="G288" r:id="rId416" xr:uid="{00000000-0004-0000-0000-00009F010000}"/>
    <hyperlink ref="S289" r:id="rId417" xr:uid="{00000000-0004-0000-0000-0000A0010000}"/>
    <hyperlink ref="G290" r:id="rId418" xr:uid="{00000000-0004-0000-0000-0000A1010000}"/>
    <hyperlink ref="S290" r:id="rId419" xr:uid="{00000000-0004-0000-0000-0000A2010000}"/>
    <hyperlink ref="G291" r:id="rId420" xr:uid="{00000000-0004-0000-0000-0000A3010000}"/>
    <hyperlink ref="G292" r:id="rId421" xr:uid="{00000000-0004-0000-0000-0000A4010000}"/>
    <hyperlink ref="C293" r:id="rId422" xr:uid="{00000000-0004-0000-0000-0000A5010000}"/>
    <hyperlink ref="F293" r:id="rId423" xr:uid="{00000000-0004-0000-0000-0000A6010000}"/>
    <hyperlink ref="G294" r:id="rId424" xr:uid="{00000000-0004-0000-0000-0000A7010000}"/>
    <hyperlink ref="G295" r:id="rId425" xr:uid="{00000000-0004-0000-0000-0000A8010000}"/>
    <hyperlink ref="S295" r:id="rId426" xr:uid="{00000000-0004-0000-0000-0000A9010000}"/>
    <hyperlink ref="F296" r:id="rId427" xr:uid="{00000000-0004-0000-0000-0000AA010000}"/>
    <hyperlink ref="S296" r:id="rId428" xr:uid="{00000000-0004-0000-0000-0000AB010000}"/>
    <hyperlink ref="G297" r:id="rId429" xr:uid="{00000000-0004-0000-0000-0000AC010000}"/>
    <hyperlink ref="S297" r:id="rId430" xr:uid="{00000000-0004-0000-0000-0000AD010000}"/>
    <hyperlink ref="G298" r:id="rId431" xr:uid="{00000000-0004-0000-0000-0000AE010000}"/>
    <hyperlink ref="S298" r:id="rId432" xr:uid="{00000000-0004-0000-0000-0000AF010000}"/>
    <hyperlink ref="G299" r:id="rId433" xr:uid="{00000000-0004-0000-0000-0000B0010000}"/>
    <hyperlink ref="S299" r:id="rId434" xr:uid="{00000000-0004-0000-0000-0000B1010000}"/>
    <hyperlink ref="G300" r:id="rId435" xr:uid="{00000000-0004-0000-0000-0000B2010000}"/>
    <hyperlink ref="S300" r:id="rId436" xr:uid="{00000000-0004-0000-0000-0000B3010000}"/>
    <hyperlink ref="G302" r:id="rId437" xr:uid="{00000000-0004-0000-0000-0000B4010000}"/>
    <hyperlink ref="G303" r:id="rId438" xr:uid="{00000000-0004-0000-0000-0000B5010000}"/>
    <hyperlink ref="G304" r:id="rId439" xr:uid="{00000000-0004-0000-0000-0000B6010000}"/>
    <hyperlink ref="F306" r:id="rId440" xr:uid="{00000000-0004-0000-0000-0000B7010000}"/>
    <hyperlink ref="G306" r:id="rId441" xr:uid="{00000000-0004-0000-0000-0000B8010000}"/>
    <hyperlink ref="G308" r:id="rId442" xr:uid="{00000000-0004-0000-0000-0000B9010000}"/>
    <hyperlink ref="S308" r:id="rId443" xr:uid="{00000000-0004-0000-0000-0000BA010000}"/>
    <hyperlink ref="S309" r:id="rId444" xr:uid="{00000000-0004-0000-0000-0000BB010000}"/>
    <hyperlink ref="F310" r:id="rId445" xr:uid="{00000000-0004-0000-0000-0000BC010000}"/>
    <hyperlink ref="G311" r:id="rId446" xr:uid="{00000000-0004-0000-0000-0000BD010000}"/>
    <hyperlink ref="S311" r:id="rId447" xr:uid="{00000000-0004-0000-0000-0000BE010000}"/>
    <hyperlink ref="F312" r:id="rId448" xr:uid="{00000000-0004-0000-0000-0000BF010000}"/>
    <hyperlink ref="G313" r:id="rId449" xr:uid="{00000000-0004-0000-0000-0000C0010000}"/>
    <hyperlink ref="S313" r:id="rId450" xr:uid="{00000000-0004-0000-0000-0000C1010000}"/>
    <hyperlink ref="G314" r:id="rId451" xr:uid="{00000000-0004-0000-0000-0000C2010000}"/>
    <hyperlink ref="S314" r:id="rId452" xr:uid="{00000000-0004-0000-0000-0000C3010000}"/>
    <hyperlink ref="G315" r:id="rId453" xr:uid="{00000000-0004-0000-0000-0000C4010000}"/>
    <hyperlink ref="S315" r:id="rId454" xr:uid="{00000000-0004-0000-0000-0000C5010000}"/>
    <hyperlink ref="G316" r:id="rId455" xr:uid="{00000000-0004-0000-0000-0000C6010000}"/>
    <hyperlink ref="S316" r:id="rId456" xr:uid="{00000000-0004-0000-0000-0000C7010000}"/>
    <hyperlink ref="G317" r:id="rId457" xr:uid="{00000000-0004-0000-0000-0000C8010000}"/>
    <hyperlink ref="G318" r:id="rId458" xr:uid="{00000000-0004-0000-0000-0000C9010000}"/>
    <hyperlink ref="G319" r:id="rId459" xr:uid="{00000000-0004-0000-0000-0000CA010000}"/>
    <hyperlink ref="G320" r:id="rId460" xr:uid="{00000000-0004-0000-0000-0000CB010000}"/>
    <hyperlink ref="F321" r:id="rId461" xr:uid="{00000000-0004-0000-0000-0000CC010000}"/>
    <hyperlink ref="S321" r:id="rId462" xr:uid="{00000000-0004-0000-0000-0000CD010000}"/>
    <hyperlink ref="G323" r:id="rId463" xr:uid="{00000000-0004-0000-0000-0000CE010000}"/>
    <hyperlink ref="S323" r:id="rId464" xr:uid="{00000000-0004-0000-0000-0000CF010000}"/>
    <hyperlink ref="C324" r:id="rId465" xr:uid="{00000000-0004-0000-0000-0000D0010000}"/>
    <hyperlink ref="F324" r:id="rId466" xr:uid="{00000000-0004-0000-0000-0000D1010000}"/>
    <hyperlink ref="S324" r:id="rId467" xr:uid="{00000000-0004-0000-0000-0000D2010000}"/>
    <hyperlink ref="F325" r:id="rId468" xr:uid="{00000000-0004-0000-0000-0000D3010000}"/>
    <hyperlink ref="S325" r:id="rId469" xr:uid="{00000000-0004-0000-0000-0000D4010000}"/>
    <hyperlink ref="F326" r:id="rId470" xr:uid="{00000000-0004-0000-0000-0000D5010000}"/>
    <hyperlink ref="S326" r:id="rId471" xr:uid="{00000000-0004-0000-0000-0000D6010000}"/>
    <hyperlink ref="F327" r:id="rId472" xr:uid="{00000000-0004-0000-0000-0000D7010000}"/>
    <hyperlink ref="S327" r:id="rId473" xr:uid="{00000000-0004-0000-0000-0000D8010000}"/>
    <hyperlink ref="G328" r:id="rId474" xr:uid="{00000000-0004-0000-0000-0000D9010000}"/>
    <hyperlink ref="G329" r:id="rId475" xr:uid="{00000000-0004-0000-0000-0000DA010000}"/>
    <hyperlink ref="S329" r:id="rId476" xr:uid="{00000000-0004-0000-0000-0000DB010000}"/>
    <hyperlink ref="G331" r:id="rId477" xr:uid="{00000000-0004-0000-0000-0000DC010000}"/>
    <hyperlink ref="S331" r:id="rId478" xr:uid="{00000000-0004-0000-0000-0000DD010000}"/>
    <hyperlink ref="G332" r:id="rId479" xr:uid="{00000000-0004-0000-0000-0000DE010000}"/>
    <hyperlink ref="S332" r:id="rId480" xr:uid="{00000000-0004-0000-0000-0000DF010000}"/>
    <hyperlink ref="F333" r:id="rId481" xr:uid="{00000000-0004-0000-0000-0000E0010000}"/>
    <hyperlink ref="F334" r:id="rId482" xr:uid="{00000000-0004-0000-0000-0000E1010000}"/>
    <hyperlink ref="G336" r:id="rId483" xr:uid="{00000000-0004-0000-0000-0000E2010000}"/>
    <hyperlink ref="G337" r:id="rId484" xr:uid="{00000000-0004-0000-0000-0000E3010000}"/>
    <hyperlink ref="S337" r:id="rId485" xr:uid="{00000000-0004-0000-0000-0000E4010000}"/>
    <hyperlink ref="C338" r:id="rId486" xr:uid="{00000000-0004-0000-0000-0000E5010000}"/>
    <hyperlink ref="F338" r:id="rId487" xr:uid="{00000000-0004-0000-0000-0000E6010000}"/>
    <hyperlink ref="G339" r:id="rId488" xr:uid="{00000000-0004-0000-0000-0000E7010000}"/>
    <hyperlink ref="G340" r:id="rId489" xr:uid="{00000000-0004-0000-0000-0000E8010000}"/>
    <hyperlink ref="G341" r:id="rId490" xr:uid="{00000000-0004-0000-0000-0000E9010000}"/>
    <hyperlink ref="G342" r:id="rId491" xr:uid="{00000000-0004-0000-0000-0000EA010000}"/>
    <hyperlink ref="G343" r:id="rId492" xr:uid="{00000000-0004-0000-0000-0000EB010000}"/>
    <hyperlink ref="G344" r:id="rId493" xr:uid="{00000000-0004-0000-0000-0000EC010000}"/>
    <hyperlink ref="G345" r:id="rId494" xr:uid="{00000000-0004-0000-0000-0000ED010000}"/>
    <hyperlink ref="G346" r:id="rId495" xr:uid="{00000000-0004-0000-0000-0000EE010000}"/>
    <hyperlink ref="G347" r:id="rId496" xr:uid="{00000000-0004-0000-0000-0000EF010000}"/>
    <hyperlink ref="S347" r:id="rId497" xr:uid="{00000000-0004-0000-0000-0000F0010000}"/>
    <hyperlink ref="F348" r:id="rId498" xr:uid="{00000000-0004-0000-0000-0000F1010000}"/>
    <hyperlink ref="S348" r:id="rId499" xr:uid="{00000000-0004-0000-0000-0000F2010000}"/>
    <hyperlink ref="F349" r:id="rId500" xr:uid="{00000000-0004-0000-0000-0000F3010000}"/>
    <hyperlink ref="F350" r:id="rId501" xr:uid="{00000000-0004-0000-0000-0000F4010000}"/>
    <hyperlink ref="S350" r:id="rId502" xr:uid="{00000000-0004-0000-0000-0000F5010000}"/>
    <hyperlink ref="G351" r:id="rId503" xr:uid="{00000000-0004-0000-0000-0000F6010000}"/>
    <hyperlink ref="G352" r:id="rId504" xr:uid="{00000000-0004-0000-0000-0000F7010000}"/>
    <hyperlink ref="S352" r:id="rId505" xr:uid="{00000000-0004-0000-0000-0000F8010000}"/>
    <hyperlink ref="G353" r:id="rId506" xr:uid="{00000000-0004-0000-0000-0000F9010000}"/>
    <hyperlink ref="G354" r:id="rId507" xr:uid="{00000000-0004-0000-0000-0000FA010000}"/>
    <hyperlink ref="F355" r:id="rId508" xr:uid="{00000000-0004-0000-0000-0000FB010000}"/>
    <hyperlink ref="S355" r:id="rId509" xr:uid="{00000000-0004-0000-0000-0000FC010000}"/>
    <hyperlink ref="G356" r:id="rId510" xr:uid="{00000000-0004-0000-0000-0000FD010000}"/>
    <hyperlink ref="G357" r:id="rId511" xr:uid="{00000000-0004-0000-0000-0000FE010000}"/>
    <hyperlink ref="S357" r:id="rId512" xr:uid="{00000000-0004-0000-0000-0000FF010000}"/>
    <hyperlink ref="G358" r:id="rId513" xr:uid="{00000000-0004-0000-0000-000000020000}"/>
    <hyperlink ref="G359" r:id="rId514" xr:uid="{00000000-0004-0000-0000-000001020000}"/>
    <hyperlink ref="S359" r:id="rId515" xr:uid="{00000000-0004-0000-0000-000002020000}"/>
    <hyperlink ref="G360" r:id="rId516" xr:uid="{00000000-0004-0000-0000-000003020000}"/>
    <hyperlink ref="G361" r:id="rId517" xr:uid="{00000000-0004-0000-0000-000004020000}"/>
    <hyperlink ref="S361" r:id="rId518" xr:uid="{00000000-0004-0000-0000-000005020000}"/>
    <hyperlink ref="F362" r:id="rId519" location="res524433" xr:uid="{00000000-0004-0000-0000-000006020000}"/>
    <hyperlink ref="G362" r:id="rId520" xr:uid="{00000000-0004-0000-0000-000007020000}"/>
    <hyperlink ref="S362" r:id="rId521" xr:uid="{00000000-0004-0000-0000-000008020000}"/>
    <hyperlink ref="G363" r:id="rId522" xr:uid="{00000000-0004-0000-0000-000009020000}"/>
    <hyperlink ref="G364" r:id="rId523" xr:uid="{00000000-0004-0000-0000-00000A020000}"/>
    <hyperlink ref="G365" r:id="rId524" xr:uid="{00000000-0004-0000-0000-00000B020000}"/>
    <hyperlink ref="F366" r:id="rId525" xr:uid="{00000000-0004-0000-0000-00000C020000}"/>
    <hyperlink ref="G366" r:id="rId526" xr:uid="{00000000-0004-0000-0000-00000D020000}"/>
    <hyperlink ref="F367" r:id="rId527" xr:uid="{00000000-0004-0000-0000-00000E020000}"/>
    <hyperlink ref="G367" r:id="rId528" xr:uid="{00000000-0004-0000-0000-00000F020000}"/>
    <hyperlink ref="S367" r:id="rId529" xr:uid="{00000000-0004-0000-0000-000010020000}"/>
    <hyperlink ref="G368" r:id="rId530" xr:uid="{00000000-0004-0000-0000-000011020000}"/>
    <hyperlink ref="S368" r:id="rId531" xr:uid="{00000000-0004-0000-0000-000012020000}"/>
    <hyperlink ref="G369" r:id="rId532" xr:uid="{00000000-0004-0000-0000-000013020000}"/>
    <hyperlink ref="S369" r:id="rId533" xr:uid="{00000000-0004-0000-0000-000014020000}"/>
    <hyperlink ref="G370" r:id="rId534" xr:uid="{00000000-0004-0000-0000-000015020000}"/>
    <hyperlink ref="S370" r:id="rId535" xr:uid="{00000000-0004-0000-0000-000016020000}"/>
    <hyperlink ref="G371" r:id="rId536" xr:uid="{00000000-0004-0000-0000-000017020000}"/>
    <hyperlink ref="G372" r:id="rId537" xr:uid="{00000000-0004-0000-0000-000018020000}"/>
    <hyperlink ref="S372" r:id="rId538" xr:uid="{00000000-0004-0000-0000-000019020000}"/>
    <hyperlink ref="G373" r:id="rId539" xr:uid="{00000000-0004-0000-0000-00001A020000}"/>
    <hyperlink ref="S373" r:id="rId540" xr:uid="{00000000-0004-0000-0000-00001B020000}"/>
    <hyperlink ref="G374" r:id="rId541" xr:uid="{00000000-0004-0000-0000-00001C020000}"/>
    <hyperlink ref="G375" r:id="rId542" xr:uid="{00000000-0004-0000-0000-00001D020000}"/>
    <hyperlink ref="S375" r:id="rId543" xr:uid="{00000000-0004-0000-0000-00001E020000}"/>
    <hyperlink ref="G376" r:id="rId544" xr:uid="{00000000-0004-0000-0000-00001F020000}"/>
    <hyperlink ref="F377" r:id="rId545" xr:uid="{00000000-0004-0000-0000-000020020000}"/>
    <hyperlink ref="S377" r:id="rId546" xr:uid="{00000000-0004-0000-0000-000021020000}"/>
    <hyperlink ref="G378" r:id="rId547" xr:uid="{00000000-0004-0000-0000-000022020000}"/>
    <hyperlink ref="S378" r:id="rId548" xr:uid="{00000000-0004-0000-0000-000023020000}"/>
    <hyperlink ref="F379" r:id="rId549" xr:uid="{00000000-0004-0000-0000-000024020000}"/>
    <hyperlink ref="S379" r:id="rId550" xr:uid="{00000000-0004-0000-0000-000025020000}"/>
    <hyperlink ref="G380" r:id="rId551" xr:uid="{00000000-0004-0000-0000-000026020000}"/>
    <hyperlink ref="S380" r:id="rId552" xr:uid="{00000000-0004-0000-0000-000027020000}"/>
    <hyperlink ref="F382" r:id="rId553" xr:uid="{00000000-0004-0000-0000-000028020000}"/>
    <hyperlink ref="G382" r:id="rId554" xr:uid="{00000000-0004-0000-0000-000029020000}"/>
    <hyperlink ref="S382" r:id="rId555" xr:uid="{00000000-0004-0000-0000-00002A020000}"/>
    <hyperlink ref="G383" r:id="rId556" xr:uid="{00000000-0004-0000-0000-00002B020000}"/>
    <hyperlink ref="S383" r:id="rId557" xr:uid="{00000000-0004-0000-0000-00002C020000}"/>
    <hyperlink ref="F384" r:id="rId558" xr:uid="{00000000-0004-0000-0000-00002D020000}"/>
    <hyperlink ref="G385" r:id="rId559" xr:uid="{00000000-0004-0000-0000-00002E020000}"/>
    <hyperlink ref="G386" r:id="rId560" xr:uid="{00000000-0004-0000-0000-00002F020000}"/>
    <hyperlink ref="S386" r:id="rId561" xr:uid="{00000000-0004-0000-0000-000030020000}"/>
    <hyperlink ref="G387" r:id="rId562" xr:uid="{00000000-0004-0000-0000-000031020000}"/>
    <hyperlink ref="S387" r:id="rId563" xr:uid="{00000000-0004-0000-0000-000032020000}"/>
    <hyperlink ref="F388" r:id="rId564" xr:uid="{00000000-0004-0000-0000-000033020000}"/>
    <hyperlink ref="S388" r:id="rId565" xr:uid="{00000000-0004-0000-0000-000034020000}"/>
    <hyperlink ref="F389" r:id="rId566" xr:uid="{00000000-0004-0000-0000-000035020000}"/>
    <hyperlink ref="G390" r:id="rId567" xr:uid="{00000000-0004-0000-0000-000036020000}"/>
    <hyperlink ref="F391" r:id="rId568" xr:uid="{00000000-0004-0000-0000-000037020000}"/>
    <hyperlink ref="G392" r:id="rId569" xr:uid="{00000000-0004-0000-0000-000038020000}"/>
    <hyperlink ref="S393" r:id="rId570" xr:uid="{00000000-0004-0000-0000-000039020000}"/>
    <hyperlink ref="G394" r:id="rId571" xr:uid="{00000000-0004-0000-0000-00003A020000}"/>
    <hyperlink ref="S394" r:id="rId572" xr:uid="{00000000-0004-0000-0000-00003B020000}"/>
    <hyperlink ref="G395" r:id="rId573" xr:uid="{00000000-0004-0000-0000-00003C020000}"/>
    <hyperlink ref="F396" r:id="rId574" xr:uid="{00000000-0004-0000-0000-00003D020000}"/>
    <hyperlink ref="S396" r:id="rId575" xr:uid="{00000000-0004-0000-0000-00003E020000}"/>
    <hyperlink ref="F398" r:id="rId576" xr:uid="{00000000-0004-0000-0000-00003F020000}"/>
    <hyperlink ref="S398" r:id="rId577" xr:uid="{00000000-0004-0000-0000-000040020000}"/>
    <hyperlink ref="F399" r:id="rId578" xr:uid="{00000000-0004-0000-0000-000041020000}"/>
    <hyperlink ref="G400" r:id="rId579" xr:uid="{00000000-0004-0000-0000-000042020000}"/>
    <hyperlink ref="G401" r:id="rId580" xr:uid="{00000000-0004-0000-0000-000043020000}"/>
    <hyperlink ref="S401" r:id="rId581" location="!/choommin" xr:uid="{00000000-0004-0000-0000-000044020000}"/>
    <hyperlink ref="G402" r:id="rId582" xr:uid="{00000000-0004-0000-0000-000045020000}"/>
    <hyperlink ref="S402" r:id="rId583" xr:uid="{00000000-0004-0000-0000-000046020000}"/>
    <hyperlink ref="F404" r:id="rId584" xr:uid="{00000000-0004-0000-0000-000047020000}"/>
    <hyperlink ref="G405" r:id="rId585" xr:uid="{00000000-0004-0000-0000-000048020000}"/>
    <hyperlink ref="S405" r:id="rId586" xr:uid="{00000000-0004-0000-0000-000049020000}"/>
    <hyperlink ref="G406" r:id="rId587" xr:uid="{00000000-0004-0000-0000-00004A020000}"/>
    <hyperlink ref="S406" r:id="rId588" xr:uid="{00000000-0004-0000-0000-00004B020000}"/>
    <hyperlink ref="F407" r:id="rId589" xr:uid="{00000000-0004-0000-0000-00004C020000}"/>
    <hyperlink ref="S407" r:id="rId590" xr:uid="{00000000-0004-0000-0000-00004D020000}"/>
    <hyperlink ref="F408" r:id="rId591" xr:uid="{00000000-0004-0000-0000-00004E020000}"/>
    <hyperlink ref="F409" r:id="rId592" xr:uid="{00000000-0004-0000-0000-00004F020000}"/>
    <hyperlink ref="S409" r:id="rId593" xr:uid="{00000000-0004-0000-0000-000050020000}"/>
    <hyperlink ref="S410" r:id="rId594" xr:uid="{00000000-0004-0000-0000-000051020000}"/>
    <hyperlink ref="F411" r:id="rId595" xr:uid="{00000000-0004-0000-0000-000052020000}"/>
    <hyperlink ref="S411" r:id="rId596" xr:uid="{00000000-0004-0000-0000-000053020000}"/>
    <hyperlink ref="G412" r:id="rId597" xr:uid="{00000000-0004-0000-0000-000054020000}"/>
    <hyperlink ref="S412" r:id="rId598" xr:uid="{00000000-0004-0000-0000-000055020000}"/>
    <hyperlink ref="F413" r:id="rId599" xr:uid="{00000000-0004-0000-0000-000056020000}"/>
    <hyperlink ref="G414" r:id="rId600" xr:uid="{00000000-0004-0000-0000-000057020000}"/>
    <hyperlink ref="S414" r:id="rId601" xr:uid="{00000000-0004-0000-0000-000058020000}"/>
    <hyperlink ref="G415" r:id="rId602" xr:uid="{00000000-0004-0000-0000-000059020000}"/>
    <hyperlink ref="F416" r:id="rId603" xr:uid="{00000000-0004-0000-0000-00005A020000}"/>
    <hyperlink ref="S416" r:id="rId604" xr:uid="{00000000-0004-0000-0000-00005B020000}"/>
    <hyperlink ref="G417" r:id="rId605" xr:uid="{00000000-0004-0000-0000-00005C020000}"/>
    <hyperlink ref="S417" r:id="rId606" xr:uid="{00000000-0004-0000-0000-00005D020000}"/>
    <hyperlink ref="G418" r:id="rId607" xr:uid="{00000000-0004-0000-0000-00005E020000}"/>
    <hyperlink ref="S418" r:id="rId608" xr:uid="{00000000-0004-0000-0000-00005F020000}"/>
    <hyperlink ref="F419" r:id="rId609" xr:uid="{00000000-0004-0000-0000-000060020000}"/>
    <hyperlink ref="S419" r:id="rId610" xr:uid="{00000000-0004-0000-0000-000061020000}"/>
    <hyperlink ref="G420" r:id="rId611" xr:uid="{00000000-0004-0000-0000-000062020000}"/>
    <hyperlink ref="S420" r:id="rId612" xr:uid="{00000000-0004-0000-0000-000063020000}"/>
    <hyperlink ref="G421" r:id="rId613" xr:uid="{00000000-0004-0000-0000-000064020000}"/>
    <hyperlink ref="S421" r:id="rId614" xr:uid="{00000000-0004-0000-0000-000065020000}"/>
    <hyperlink ref="G422" r:id="rId615" xr:uid="{00000000-0004-0000-0000-000066020000}"/>
    <hyperlink ref="S422" r:id="rId616" xr:uid="{00000000-0004-0000-0000-000067020000}"/>
    <hyperlink ref="G423" r:id="rId617" xr:uid="{00000000-0004-0000-0000-000068020000}"/>
    <hyperlink ref="S423" r:id="rId618" xr:uid="{00000000-0004-0000-0000-000069020000}"/>
    <hyperlink ref="G424" r:id="rId619" xr:uid="{00000000-0004-0000-0000-00006A020000}"/>
    <hyperlink ref="S424" r:id="rId620" xr:uid="{00000000-0004-0000-0000-00006B020000}"/>
    <hyperlink ref="G425" r:id="rId621" xr:uid="{00000000-0004-0000-0000-00006C020000}"/>
    <hyperlink ref="S425" r:id="rId622" xr:uid="{00000000-0004-0000-0000-00006D020000}"/>
    <hyperlink ref="G426" r:id="rId623" xr:uid="{00000000-0004-0000-0000-00006E020000}"/>
    <hyperlink ref="S426" r:id="rId624" xr:uid="{00000000-0004-0000-0000-00006F020000}"/>
    <hyperlink ref="G427" r:id="rId625" xr:uid="{00000000-0004-0000-0000-000070020000}"/>
    <hyperlink ref="S427" r:id="rId626" xr:uid="{00000000-0004-0000-0000-000071020000}"/>
    <hyperlink ref="G428" r:id="rId627" xr:uid="{00000000-0004-0000-0000-000072020000}"/>
    <hyperlink ref="S428" r:id="rId628" xr:uid="{00000000-0004-0000-0000-000073020000}"/>
    <hyperlink ref="G429" r:id="rId629" xr:uid="{00000000-0004-0000-0000-000074020000}"/>
    <hyperlink ref="F430" r:id="rId630" xr:uid="{00000000-0004-0000-0000-000075020000}"/>
    <hyperlink ref="S430" r:id="rId631" xr:uid="{00000000-0004-0000-0000-000076020000}"/>
    <hyperlink ref="F431" r:id="rId632" xr:uid="{00000000-0004-0000-0000-000077020000}"/>
    <hyperlink ref="F432" r:id="rId633" xr:uid="{00000000-0004-0000-0000-000078020000}"/>
    <hyperlink ref="S432" r:id="rId634" xr:uid="{00000000-0004-0000-0000-000079020000}"/>
    <hyperlink ref="G433" r:id="rId635" xr:uid="{00000000-0004-0000-0000-00007A020000}"/>
    <hyperlink ref="S433" r:id="rId636" xr:uid="{00000000-0004-0000-0000-00007B020000}"/>
    <hyperlink ref="G434" r:id="rId637" xr:uid="{00000000-0004-0000-0000-00007C020000}"/>
    <hyperlink ref="S434" r:id="rId638" xr:uid="{00000000-0004-0000-0000-00007D020000}"/>
    <hyperlink ref="G435" r:id="rId639" xr:uid="{00000000-0004-0000-0000-00007E020000}"/>
    <hyperlink ref="S435" r:id="rId640" xr:uid="{00000000-0004-0000-0000-00007F020000}"/>
    <hyperlink ref="G436" r:id="rId641" xr:uid="{00000000-0004-0000-0000-000080020000}"/>
    <hyperlink ref="S436" r:id="rId642" xr:uid="{00000000-0004-0000-0000-000081020000}"/>
    <hyperlink ref="G437" r:id="rId643" xr:uid="{00000000-0004-0000-0000-000082020000}"/>
    <hyperlink ref="S437" r:id="rId644" xr:uid="{00000000-0004-0000-0000-000083020000}"/>
    <hyperlink ref="G438" r:id="rId645" xr:uid="{00000000-0004-0000-0000-000084020000}"/>
    <hyperlink ref="S438" r:id="rId646" xr:uid="{00000000-0004-0000-0000-000085020000}"/>
    <hyperlink ref="F439" r:id="rId647" xr:uid="{00000000-0004-0000-0000-000086020000}"/>
    <hyperlink ref="F440" r:id="rId648" xr:uid="{00000000-0004-0000-0000-000087020000}"/>
    <hyperlink ref="S440" r:id="rId649" xr:uid="{00000000-0004-0000-0000-000088020000}"/>
    <hyperlink ref="G441" r:id="rId650" xr:uid="{00000000-0004-0000-0000-000089020000}"/>
    <hyperlink ref="S441" r:id="rId651" xr:uid="{00000000-0004-0000-0000-00008A020000}"/>
    <hyperlink ref="F442" r:id="rId652" xr:uid="{00000000-0004-0000-0000-00008B020000}"/>
    <hyperlink ref="S442" r:id="rId653" xr:uid="{00000000-0004-0000-0000-00008C020000}"/>
    <hyperlink ref="G443" r:id="rId654" xr:uid="{00000000-0004-0000-0000-00008D020000}"/>
    <hyperlink ref="F444" r:id="rId655" xr:uid="{00000000-0004-0000-0000-00008E020000}"/>
    <hyperlink ref="G445" r:id="rId656" xr:uid="{00000000-0004-0000-0000-00008F020000}"/>
    <hyperlink ref="S445" r:id="rId657" xr:uid="{00000000-0004-0000-0000-000090020000}"/>
    <hyperlink ref="G446" r:id="rId658" xr:uid="{00000000-0004-0000-0000-000091020000}"/>
    <hyperlink ref="S446" r:id="rId659" xr:uid="{00000000-0004-0000-0000-000092020000}"/>
    <hyperlink ref="G447" r:id="rId660" xr:uid="{00000000-0004-0000-0000-000093020000}"/>
    <hyperlink ref="F449" r:id="rId661" xr:uid="{00000000-0004-0000-0000-000094020000}"/>
    <hyperlink ref="S449" r:id="rId662" xr:uid="{00000000-0004-0000-0000-000095020000}"/>
    <hyperlink ref="G450" r:id="rId663" xr:uid="{00000000-0004-0000-0000-000096020000}"/>
    <hyperlink ref="S450" r:id="rId664" xr:uid="{00000000-0004-0000-0000-000097020000}"/>
    <hyperlink ref="F451" r:id="rId665" xr:uid="{00000000-0004-0000-0000-000098020000}"/>
    <hyperlink ref="S451" r:id="rId666" xr:uid="{00000000-0004-0000-0000-000099020000}"/>
    <hyperlink ref="F452" r:id="rId667" xr:uid="{00000000-0004-0000-0000-00009A020000}"/>
    <hyperlink ref="S452" r:id="rId668" xr:uid="{00000000-0004-0000-0000-00009B020000}"/>
    <hyperlink ref="F453" r:id="rId669" xr:uid="{00000000-0004-0000-0000-00009C020000}"/>
    <hyperlink ref="S453" r:id="rId670" xr:uid="{00000000-0004-0000-0000-00009D020000}"/>
    <hyperlink ref="F454" r:id="rId671" xr:uid="{00000000-0004-0000-0000-00009E020000}"/>
    <hyperlink ref="S454" r:id="rId672" xr:uid="{00000000-0004-0000-0000-00009F020000}"/>
    <hyperlink ref="F455" r:id="rId673" xr:uid="{00000000-0004-0000-0000-0000A0020000}"/>
    <hyperlink ref="S455" r:id="rId674" xr:uid="{00000000-0004-0000-0000-0000A1020000}"/>
    <hyperlink ref="G456" r:id="rId675" xr:uid="{00000000-0004-0000-0000-0000A2020000}"/>
    <hyperlink ref="S456" r:id="rId676" xr:uid="{00000000-0004-0000-0000-0000A3020000}"/>
    <hyperlink ref="F457" r:id="rId677" xr:uid="{00000000-0004-0000-0000-0000A4020000}"/>
    <hyperlink ref="S457" r:id="rId678" xr:uid="{00000000-0004-0000-0000-0000A5020000}"/>
    <hyperlink ref="F458" r:id="rId679" xr:uid="{00000000-0004-0000-0000-0000A6020000}"/>
    <hyperlink ref="S458" r:id="rId680" xr:uid="{00000000-0004-0000-0000-0000A7020000}"/>
    <hyperlink ref="G459" r:id="rId681" xr:uid="{00000000-0004-0000-0000-0000A8020000}"/>
    <hyperlink ref="S459" r:id="rId682" xr:uid="{00000000-0004-0000-0000-0000A9020000}"/>
    <hyperlink ref="F460" r:id="rId683" xr:uid="{00000000-0004-0000-0000-0000AA020000}"/>
    <hyperlink ref="S460" r:id="rId684" xr:uid="{00000000-0004-0000-0000-0000AB020000}"/>
    <hyperlink ref="G461" r:id="rId685" xr:uid="{00000000-0004-0000-0000-0000AC020000}"/>
    <hyperlink ref="S461" r:id="rId686" xr:uid="{00000000-0004-0000-0000-0000AD020000}"/>
    <hyperlink ref="G462" r:id="rId687" xr:uid="{00000000-0004-0000-0000-0000AE020000}"/>
    <hyperlink ref="S462" r:id="rId688" xr:uid="{00000000-0004-0000-0000-0000AF020000}"/>
    <hyperlink ref="G463" r:id="rId689" xr:uid="{00000000-0004-0000-0000-0000B0020000}"/>
    <hyperlink ref="S463" r:id="rId690" xr:uid="{00000000-0004-0000-0000-0000B1020000}"/>
    <hyperlink ref="G464" r:id="rId691" xr:uid="{00000000-0004-0000-0000-0000B2020000}"/>
    <hyperlink ref="S464" r:id="rId692" xr:uid="{00000000-0004-0000-0000-0000B3020000}"/>
    <hyperlink ref="G465" r:id="rId693" xr:uid="{00000000-0004-0000-0000-0000B4020000}"/>
    <hyperlink ref="S465" r:id="rId694" xr:uid="{00000000-0004-0000-0000-0000B5020000}"/>
    <hyperlink ref="G466" r:id="rId695" xr:uid="{00000000-0004-0000-0000-0000B6020000}"/>
    <hyperlink ref="G467" r:id="rId696" xr:uid="{00000000-0004-0000-0000-0000B7020000}"/>
    <hyperlink ref="G468" r:id="rId697" xr:uid="{00000000-0004-0000-0000-0000B8020000}"/>
    <hyperlink ref="F469" r:id="rId698" xr:uid="{00000000-0004-0000-0000-0000B9020000}"/>
    <hyperlink ref="S469" r:id="rId699" xr:uid="{00000000-0004-0000-0000-0000BA020000}"/>
    <hyperlink ref="F470" r:id="rId700" xr:uid="{00000000-0004-0000-0000-0000BB020000}"/>
    <hyperlink ref="G470" r:id="rId701" xr:uid="{00000000-0004-0000-0000-0000BC020000}"/>
    <hyperlink ref="S470" r:id="rId702" xr:uid="{00000000-0004-0000-0000-0000BD020000}"/>
    <hyperlink ref="G471" r:id="rId703" xr:uid="{00000000-0004-0000-0000-0000BE020000}"/>
    <hyperlink ref="G472" r:id="rId704" xr:uid="{00000000-0004-0000-0000-0000BF020000}"/>
    <hyperlink ref="F473" r:id="rId705" xr:uid="{00000000-0004-0000-0000-0000C0020000}"/>
    <hyperlink ref="S473" r:id="rId706" xr:uid="{00000000-0004-0000-0000-0000C1020000}"/>
    <hyperlink ref="F474" r:id="rId707" xr:uid="{00000000-0004-0000-0000-0000C2020000}"/>
    <hyperlink ref="S474" r:id="rId708" xr:uid="{00000000-0004-0000-0000-0000C3020000}"/>
    <hyperlink ref="F475" r:id="rId709" xr:uid="{00000000-0004-0000-0000-0000C4020000}"/>
    <hyperlink ref="S475" r:id="rId710" xr:uid="{00000000-0004-0000-0000-0000C5020000}"/>
    <hyperlink ref="F476" r:id="rId711" xr:uid="{00000000-0004-0000-0000-0000C6020000}"/>
    <hyperlink ref="G477" r:id="rId712" xr:uid="{00000000-0004-0000-0000-0000C7020000}"/>
    <hyperlink ref="F478" r:id="rId713" xr:uid="{00000000-0004-0000-0000-0000C8020000}"/>
    <hyperlink ref="S478" r:id="rId714" xr:uid="{00000000-0004-0000-0000-0000C9020000}"/>
    <hyperlink ref="G479" r:id="rId715" xr:uid="{00000000-0004-0000-0000-0000CA020000}"/>
    <hyperlink ref="S479" r:id="rId716" xr:uid="{00000000-0004-0000-0000-0000CB020000}"/>
    <hyperlink ref="F480" r:id="rId717" xr:uid="{00000000-0004-0000-0000-0000CC020000}"/>
    <hyperlink ref="S480" r:id="rId718" xr:uid="{00000000-0004-0000-0000-0000CD020000}"/>
    <hyperlink ref="G481" r:id="rId719" xr:uid="{00000000-0004-0000-0000-0000CE020000}"/>
    <hyperlink ref="S481" r:id="rId720" xr:uid="{00000000-0004-0000-0000-0000CF020000}"/>
    <hyperlink ref="F482" r:id="rId721" xr:uid="{00000000-0004-0000-0000-0000D0020000}"/>
    <hyperlink ref="S482" r:id="rId722" xr:uid="{00000000-0004-0000-0000-0000D1020000}"/>
    <hyperlink ref="F483" r:id="rId723" xr:uid="{00000000-0004-0000-0000-0000D2020000}"/>
    <hyperlink ref="S483" r:id="rId724" xr:uid="{00000000-0004-0000-0000-0000D3020000}"/>
    <hyperlink ref="F484" r:id="rId725" xr:uid="{00000000-0004-0000-0000-0000D4020000}"/>
    <hyperlink ref="S484" r:id="rId726" xr:uid="{00000000-0004-0000-0000-0000D5020000}"/>
    <hyperlink ref="G485" r:id="rId727" xr:uid="{00000000-0004-0000-0000-0000D6020000}"/>
    <hyperlink ref="G486" r:id="rId728" xr:uid="{00000000-0004-0000-0000-0000D7020000}"/>
    <hyperlink ref="S486" r:id="rId729" xr:uid="{00000000-0004-0000-0000-0000D8020000}"/>
    <hyperlink ref="G487" r:id="rId730" xr:uid="{00000000-0004-0000-0000-0000D9020000}"/>
    <hyperlink ref="S487" r:id="rId731" xr:uid="{00000000-0004-0000-0000-0000DA020000}"/>
    <hyperlink ref="F488" r:id="rId732" xr:uid="{00000000-0004-0000-0000-0000DB020000}"/>
    <hyperlink ref="S488" r:id="rId733" xr:uid="{00000000-0004-0000-0000-0000DC020000}"/>
    <hyperlink ref="G489" r:id="rId734" xr:uid="{00000000-0004-0000-0000-0000DD020000}"/>
    <hyperlink ref="S489" r:id="rId735" xr:uid="{00000000-0004-0000-0000-0000DE020000}"/>
    <hyperlink ref="F490" r:id="rId736" xr:uid="{00000000-0004-0000-0000-0000DF020000}"/>
    <hyperlink ref="S490" r:id="rId737" xr:uid="{00000000-0004-0000-0000-0000E0020000}"/>
    <hyperlink ref="F491" r:id="rId738" xr:uid="{00000000-0004-0000-0000-0000E1020000}"/>
    <hyperlink ref="S491" r:id="rId739" xr:uid="{00000000-0004-0000-0000-0000E2020000}"/>
    <hyperlink ref="F492" r:id="rId740" xr:uid="{00000000-0004-0000-0000-0000E3020000}"/>
    <hyperlink ref="S492" r:id="rId741" xr:uid="{00000000-0004-0000-0000-0000E4020000}"/>
    <hyperlink ref="F493" r:id="rId742" xr:uid="{00000000-0004-0000-0000-0000E5020000}"/>
    <hyperlink ref="G493" r:id="rId743" xr:uid="{00000000-0004-0000-0000-0000E6020000}"/>
    <hyperlink ref="G495" r:id="rId744" xr:uid="{00000000-0004-0000-0000-0000E7020000}"/>
    <hyperlink ref="S495" r:id="rId745" xr:uid="{00000000-0004-0000-0000-0000E8020000}"/>
    <hyperlink ref="F496" r:id="rId746" xr:uid="{00000000-0004-0000-0000-0000E9020000}"/>
    <hyperlink ref="S496" r:id="rId747" xr:uid="{00000000-0004-0000-0000-0000EA020000}"/>
    <hyperlink ref="G497" r:id="rId748" xr:uid="{00000000-0004-0000-0000-0000EB020000}"/>
    <hyperlink ref="S497" r:id="rId749" xr:uid="{00000000-0004-0000-0000-0000EC020000}"/>
    <hyperlink ref="G498" r:id="rId750" xr:uid="{00000000-0004-0000-0000-0000ED020000}"/>
    <hyperlink ref="S498" r:id="rId751" xr:uid="{00000000-0004-0000-0000-0000EE020000}"/>
    <hyperlink ref="G499" r:id="rId752" xr:uid="{00000000-0004-0000-0000-0000EF020000}"/>
    <hyperlink ref="S499" r:id="rId753" xr:uid="{00000000-0004-0000-0000-0000F0020000}"/>
    <hyperlink ref="G500" r:id="rId754" xr:uid="{00000000-0004-0000-0000-0000F1020000}"/>
    <hyperlink ref="S500" r:id="rId755" xr:uid="{00000000-0004-0000-0000-0000F2020000}"/>
    <hyperlink ref="G501" r:id="rId756" xr:uid="{00000000-0004-0000-0000-0000F3020000}"/>
    <hyperlink ref="S501" r:id="rId757" xr:uid="{00000000-0004-0000-0000-0000F4020000}"/>
    <hyperlink ref="G502" r:id="rId758" xr:uid="{00000000-0004-0000-0000-0000F5020000}"/>
    <hyperlink ref="F503" r:id="rId759" xr:uid="{00000000-0004-0000-0000-0000F6020000}"/>
    <hyperlink ref="S503" r:id="rId760" xr:uid="{00000000-0004-0000-0000-0000F7020000}"/>
    <hyperlink ref="G504" r:id="rId761" xr:uid="{00000000-0004-0000-0000-0000F8020000}"/>
    <hyperlink ref="S504" r:id="rId762" xr:uid="{00000000-0004-0000-0000-0000F9020000}"/>
    <hyperlink ref="G505" r:id="rId763" xr:uid="{00000000-0004-0000-0000-0000FA020000}"/>
    <hyperlink ref="F506" r:id="rId764" xr:uid="{00000000-0004-0000-0000-0000FB020000}"/>
    <hyperlink ref="S506" r:id="rId765" xr:uid="{00000000-0004-0000-0000-0000FC020000}"/>
    <hyperlink ref="F507" r:id="rId766" xr:uid="{00000000-0004-0000-0000-0000FD020000}"/>
    <hyperlink ref="S507" r:id="rId767" xr:uid="{00000000-0004-0000-0000-0000FE020000}"/>
    <hyperlink ref="F508" r:id="rId768" xr:uid="{00000000-0004-0000-0000-0000FF020000}"/>
    <hyperlink ref="S508" r:id="rId769" xr:uid="{00000000-0004-0000-0000-000000030000}"/>
    <hyperlink ref="G509" r:id="rId770" xr:uid="{00000000-0004-0000-0000-000001030000}"/>
    <hyperlink ref="G510" r:id="rId771" xr:uid="{00000000-0004-0000-0000-000002030000}"/>
    <hyperlink ref="G511" r:id="rId772" xr:uid="{00000000-0004-0000-0000-000003030000}"/>
    <hyperlink ref="G512" r:id="rId773" xr:uid="{00000000-0004-0000-0000-000004030000}"/>
    <hyperlink ref="G513" r:id="rId774" xr:uid="{00000000-0004-0000-0000-000005030000}"/>
    <hyperlink ref="S513" r:id="rId775" xr:uid="{00000000-0004-0000-0000-000006030000}"/>
    <hyperlink ref="G514" r:id="rId776" xr:uid="{00000000-0004-0000-0000-000007030000}"/>
    <hyperlink ref="S514" r:id="rId777" xr:uid="{00000000-0004-0000-0000-000008030000}"/>
    <hyperlink ref="F515" r:id="rId778" xr:uid="{00000000-0004-0000-0000-000009030000}"/>
    <hyperlink ref="S515" r:id="rId779" xr:uid="{00000000-0004-0000-0000-00000A030000}"/>
    <hyperlink ref="F516" r:id="rId780" xr:uid="{00000000-0004-0000-0000-00000B030000}"/>
    <hyperlink ref="S516" r:id="rId781" xr:uid="{00000000-0004-0000-0000-00000C030000}"/>
    <hyperlink ref="F517" r:id="rId782" xr:uid="{00000000-0004-0000-0000-00000D030000}"/>
    <hyperlink ref="S517" r:id="rId783" xr:uid="{00000000-0004-0000-0000-00000E030000}"/>
    <hyperlink ref="F518" r:id="rId784" xr:uid="{00000000-0004-0000-0000-00000F030000}"/>
    <hyperlink ref="S518" r:id="rId785" xr:uid="{00000000-0004-0000-0000-000010030000}"/>
    <hyperlink ref="F519" r:id="rId786" xr:uid="{00000000-0004-0000-0000-000011030000}"/>
    <hyperlink ref="S519" r:id="rId787" xr:uid="{00000000-0004-0000-0000-000012030000}"/>
    <hyperlink ref="F520" r:id="rId788" xr:uid="{00000000-0004-0000-0000-000013030000}"/>
    <hyperlink ref="S520" r:id="rId789" xr:uid="{00000000-0004-0000-0000-000014030000}"/>
    <hyperlink ref="F521" r:id="rId790" xr:uid="{00000000-0004-0000-0000-000015030000}"/>
    <hyperlink ref="F522" r:id="rId791" xr:uid="{00000000-0004-0000-0000-000016030000}"/>
    <hyperlink ref="G524" r:id="rId792" xr:uid="{00000000-0004-0000-0000-000017030000}"/>
    <hyperlink ref="S524" r:id="rId793" xr:uid="{00000000-0004-0000-0000-000018030000}"/>
    <hyperlink ref="F525" r:id="rId794" xr:uid="{00000000-0004-0000-0000-000019030000}"/>
    <hyperlink ref="G526" r:id="rId795" xr:uid="{00000000-0004-0000-0000-00001A030000}"/>
    <hyperlink ref="S526" r:id="rId796" xr:uid="{00000000-0004-0000-0000-00001B030000}"/>
    <hyperlink ref="G527" r:id="rId797" xr:uid="{00000000-0004-0000-0000-00001C030000}"/>
    <hyperlink ref="S527" r:id="rId798" xr:uid="{00000000-0004-0000-0000-00001D030000}"/>
    <hyperlink ref="G528" r:id="rId799" xr:uid="{00000000-0004-0000-0000-00001E030000}"/>
    <hyperlink ref="G529" r:id="rId800" xr:uid="{00000000-0004-0000-0000-00001F030000}"/>
    <hyperlink ref="F530" r:id="rId801" xr:uid="{00000000-0004-0000-0000-000020030000}"/>
    <hyperlink ref="S530" r:id="rId802" xr:uid="{00000000-0004-0000-0000-000021030000}"/>
    <hyperlink ref="F531" r:id="rId803" xr:uid="{00000000-0004-0000-0000-000022030000}"/>
    <hyperlink ref="S531" r:id="rId804" xr:uid="{00000000-0004-0000-0000-000023030000}"/>
    <hyperlink ref="F532" r:id="rId805" xr:uid="{00000000-0004-0000-0000-000024030000}"/>
    <hyperlink ref="S532" r:id="rId806" xr:uid="{00000000-0004-0000-0000-000025030000}"/>
    <hyperlink ref="F533" r:id="rId807" xr:uid="{00000000-0004-0000-0000-000026030000}"/>
    <hyperlink ref="S533" r:id="rId808" xr:uid="{00000000-0004-0000-0000-000027030000}"/>
    <hyperlink ref="F534" r:id="rId809" xr:uid="{00000000-0004-0000-0000-000028030000}"/>
    <hyperlink ref="S534" r:id="rId810" xr:uid="{00000000-0004-0000-0000-000029030000}"/>
    <hyperlink ref="G535" r:id="rId811" xr:uid="{00000000-0004-0000-0000-00002A030000}"/>
    <hyperlink ref="S536" r:id="rId812" xr:uid="{00000000-0004-0000-0000-00002B030000}"/>
    <hyperlink ref="F537" r:id="rId813" xr:uid="{00000000-0004-0000-0000-00002C030000}"/>
    <hyperlink ref="S537" r:id="rId814" xr:uid="{00000000-0004-0000-0000-00002D030000}"/>
    <hyperlink ref="G538" r:id="rId815" xr:uid="{00000000-0004-0000-0000-00002E030000}"/>
    <hyperlink ref="G539" r:id="rId816" xr:uid="{00000000-0004-0000-0000-00002F030000}"/>
    <hyperlink ref="G540" r:id="rId817" xr:uid="{00000000-0004-0000-0000-000030030000}"/>
    <hyperlink ref="G541" r:id="rId818" xr:uid="{00000000-0004-0000-0000-000031030000}"/>
    <hyperlink ref="G542" r:id="rId819" xr:uid="{00000000-0004-0000-0000-000032030000}"/>
    <hyperlink ref="G543" r:id="rId820" xr:uid="{00000000-0004-0000-0000-000033030000}"/>
    <hyperlink ref="G544" r:id="rId821" xr:uid="{00000000-0004-0000-0000-000034030000}"/>
    <hyperlink ref="S544" r:id="rId822" xr:uid="{00000000-0004-0000-0000-000035030000}"/>
    <hyperlink ref="G545" r:id="rId823" xr:uid="{00000000-0004-0000-0000-000036030000}"/>
    <hyperlink ref="G546" r:id="rId824" xr:uid="{00000000-0004-0000-0000-000037030000}"/>
    <hyperlink ref="G547" r:id="rId825" xr:uid="{00000000-0004-0000-0000-000038030000}"/>
    <hyperlink ref="G548" r:id="rId826" xr:uid="{00000000-0004-0000-0000-000039030000}"/>
    <hyperlink ref="F549" r:id="rId827" xr:uid="{00000000-0004-0000-0000-00003A030000}"/>
    <hyperlink ref="S549" r:id="rId828" xr:uid="{00000000-0004-0000-0000-00003B030000}"/>
    <hyperlink ref="G550" r:id="rId829" xr:uid="{00000000-0004-0000-0000-00003C030000}"/>
    <hyperlink ref="F551" r:id="rId830" xr:uid="{00000000-0004-0000-0000-00003D030000}"/>
    <hyperlink ref="S551" r:id="rId831" xr:uid="{00000000-0004-0000-0000-00003E030000}"/>
    <hyperlink ref="G552" r:id="rId832" xr:uid="{00000000-0004-0000-0000-00003F030000}"/>
    <hyperlink ref="F553" r:id="rId833" xr:uid="{00000000-0004-0000-0000-000040030000}"/>
    <hyperlink ref="S553" r:id="rId834" xr:uid="{00000000-0004-0000-0000-000041030000}"/>
    <hyperlink ref="F554" r:id="rId835" xr:uid="{00000000-0004-0000-0000-000042030000}"/>
    <hyperlink ref="S554" r:id="rId836" xr:uid="{00000000-0004-0000-0000-000043030000}"/>
    <hyperlink ref="F555" r:id="rId837" xr:uid="{00000000-0004-0000-0000-000044030000}"/>
    <hyperlink ref="F556" r:id="rId838" xr:uid="{00000000-0004-0000-0000-000045030000}"/>
    <hyperlink ref="S556" r:id="rId839" xr:uid="{00000000-0004-0000-0000-000046030000}"/>
    <hyperlink ref="F557" r:id="rId840" xr:uid="{00000000-0004-0000-0000-000047030000}"/>
    <hyperlink ref="S557" r:id="rId841" xr:uid="{00000000-0004-0000-0000-000048030000}"/>
    <hyperlink ref="F558" r:id="rId842" xr:uid="{00000000-0004-0000-0000-000049030000}"/>
    <hyperlink ref="S558" r:id="rId843" xr:uid="{00000000-0004-0000-0000-00004A030000}"/>
    <hyperlink ref="F559" r:id="rId844" xr:uid="{00000000-0004-0000-0000-00004B030000}"/>
    <hyperlink ref="S559" r:id="rId845" xr:uid="{00000000-0004-0000-0000-00004C030000}"/>
    <hyperlink ref="F560" r:id="rId846" xr:uid="{00000000-0004-0000-0000-00004D030000}"/>
    <hyperlink ref="S560" r:id="rId847" xr:uid="{00000000-0004-0000-0000-00004E030000}"/>
    <hyperlink ref="F561" r:id="rId848" xr:uid="{00000000-0004-0000-0000-00004F030000}"/>
    <hyperlink ref="S561" r:id="rId849" xr:uid="{00000000-0004-0000-0000-000050030000}"/>
    <hyperlink ref="F562" r:id="rId850" xr:uid="{00000000-0004-0000-0000-000051030000}"/>
    <hyperlink ref="S562" r:id="rId851" xr:uid="{00000000-0004-0000-0000-000052030000}"/>
    <hyperlink ref="F563" r:id="rId852" xr:uid="{00000000-0004-0000-0000-000053030000}"/>
    <hyperlink ref="S563" r:id="rId853" xr:uid="{00000000-0004-0000-0000-000054030000}"/>
    <hyperlink ref="F564" r:id="rId854" xr:uid="{00000000-0004-0000-0000-000055030000}"/>
    <hyperlink ref="S564" r:id="rId855" xr:uid="{00000000-0004-0000-0000-000056030000}"/>
    <hyperlink ref="G565" r:id="rId856" xr:uid="{00000000-0004-0000-0000-000057030000}"/>
    <hyperlink ref="G566" r:id="rId857" xr:uid="{00000000-0004-0000-0000-000058030000}"/>
    <hyperlink ref="G567" r:id="rId858" xr:uid="{00000000-0004-0000-0000-000059030000}"/>
    <hyperlink ref="G568" r:id="rId859" xr:uid="{00000000-0004-0000-0000-00005A030000}"/>
    <hyperlink ref="G569" r:id="rId860" xr:uid="{00000000-0004-0000-0000-00005B030000}"/>
    <hyperlink ref="S569" r:id="rId861" xr:uid="{00000000-0004-0000-0000-00005C030000}"/>
    <hyperlink ref="F570" r:id="rId862" xr:uid="{00000000-0004-0000-0000-00005D030000}"/>
    <hyperlink ref="G571" r:id="rId863" xr:uid="{00000000-0004-0000-0000-00005E030000}"/>
    <hyperlink ref="G572" r:id="rId864" xr:uid="{00000000-0004-0000-0000-00005F030000}"/>
    <hyperlink ref="G573" r:id="rId865" xr:uid="{00000000-0004-0000-0000-000060030000}"/>
    <hyperlink ref="G575" r:id="rId866" xr:uid="{00000000-0004-0000-0000-000061030000}"/>
    <hyperlink ref="G576" r:id="rId867" xr:uid="{00000000-0004-0000-0000-000062030000}"/>
    <hyperlink ref="G577" r:id="rId868" xr:uid="{00000000-0004-0000-0000-000063030000}"/>
    <hyperlink ref="G579" r:id="rId869" xr:uid="{00000000-0004-0000-0000-000064030000}"/>
    <hyperlink ref="F580" r:id="rId870" xr:uid="{00000000-0004-0000-0000-000065030000}"/>
    <hyperlink ref="G581" r:id="rId871" xr:uid="{00000000-0004-0000-0000-000066030000}"/>
    <hyperlink ref="F582" r:id="rId872" xr:uid="{00000000-0004-0000-0000-000067030000}"/>
    <hyperlink ref="S582" r:id="rId873" xr:uid="{00000000-0004-0000-0000-000068030000}"/>
    <hyperlink ref="G583" r:id="rId874" xr:uid="{00000000-0004-0000-0000-000069030000}"/>
    <hyperlink ref="G584" r:id="rId875" xr:uid="{00000000-0004-0000-0000-00006A030000}"/>
    <hyperlink ref="G585" r:id="rId876" xr:uid="{00000000-0004-0000-0000-00006B030000}"/>
    <hyperlink ref="S585" r:id="rId877" xr:uid="{00000000-0004-0000-0000-00006C030000}"/>
    <hyperlink ref="G586" r:id="rId878" xr:uid="{00000000-0004-0000-0000-00006D030000}"/>
    <hyperlink ref="F587" r:id="rId879" xr:uid="{00000000-0004-0000-0000-00006E030000}"/>
    <hyperlink ref="G587" r:id="rId880" xr:uid="{00000000-0004-0000-0000-00006F030000}"/>
    <hyperlink ref="G588" r:id="rId881" xr:uid="{00000000-0004-0000-0000-000070030000}"/>
    <hyperlink ref="G589" r:id="rId882" xr:uid="{00000000-0004-0000-0000-000071030000}"/>
    <hyperlink ref="S589" r:id="rId883" location="!/choommin" xr:uid="{00000000-0004-0000-0000-000072030000}"/>
    <hyperlink ref="F590" r:id="rId884" xr:uid="{00000000-0004-0000-0000-000073030000}"/>
    <hyperlink ref="S590" r:id="rId885" xr:uid="{00000000-0004-0000-0000-000074030000}"/>
    <hyperlink ref="F591" r:id="rId886" xr:uid="{00000000-0004-0000-0000-000075030000}"/>
    <hyperlink ref="S591" r:id="rId887" xr:uid="{00000000-0004-0000-0000-000076030000}"/>
    <hyperlink ref="F592" r:id="rId888" xr:uid="{00000000-0004-0000-0000-000077030000}"/>
    <hyperlink ref="S592" r:id="rId889" xr:uid="{00000000-0004-0000-0000-000078030000}"/>
    <hyperlink ref="F593" r:id="rId890" xr:uid="{00000000-0004-0000-0000-000079030000}"/>
    <hyperlink ref="S593" r:id="rId891" xr:uid="{00000000-0004-0000-0000-00007A030000}"/>
    <hyperlink ref="G594" r:id="rId892" xr:uid="{00000000-0004-0000-0000-00007B030000}"/>
    <hyperlink ref="S594" r:id="rId893" xr:uid="{00000000-0004-0000-0000-00007C030000}"/>
    <hyperlink ref="F595" r:id="rId894" xr:uid="{00000000-0004-0000-0000-00007D030000}"/>
    <hyperlink ref="S595" r:id="rId895" xr:uid="{00000000-0004-0000-0000-00007E030000}"/>
    <hyperlink ref="F596" r:id="rId896" xr:uid="{00000000-0004-0000-0000-00007F030000}"/>
    <hyperlink ref="F597" r:id="rId897" xr:uid="{00000000-0004-0000-0000-000080030000}"/>
    <hyperlink ref="S597" r:id="rId898" xr:uid="{00000000-0004-0000-0000-000081030000}"/>
    <hyperlink ref="G598" r:id="rId899" xr:uid="{00000000-0004-0000-0000-000082030000}"/>
    <hyperlink ref="S598" r:id="rId900" location="!/choommin" xr:uid="{00000000-0004-0000-0000-000083030000}"/>
    <hyperlink ref="G599" r:id="rId901" xr:uid="{00000000-0004-0000-0000-000084030000}"/>
    <hyperlink ref="F600" r:id="rId902" xr:uid="{00000000-0004-0000-0000-000085030000}"/>
    <hyperlink ref="G601" r:id="rId903" xr:uid="{00000000-0004-0000-0000-000086030000}"/>
    <hyperlink ref="S601" r:id="rId904" xr:uid="{00000000-0004-0000-0000-000087030000}"/>
    <hyperlink ref="G602" r:id="rId905" xr:uid="{00000000-0004-0000-0000-000088030000}"/>
    <hyperlink ref="R602" r:id="rId906" xr:uid="{00000000-0004-0000-0000-000089030000}"/>
    <hyperlink ref="G603" r:id="rId907" xr:uid="{00000000-0004-0000-0000-00008A030000}"/>
    <hyperlink ref="F604" r:id="rId908" xr:uid="{00000000-0004-0000-0000-00008B030000}"/>
    <hyperlink ref="G604" r:id="rId909" xr:uid="{00000000-0004-0000-0000-00008C030000}"/>
    <hyperlink ref="S604" r:id="rId910" xr:uid="{00000000-0004-0000-0000-00008D030000}"/>
    <hyperlink ref="G605" r:id="rId911" xr:uid="{00000000-0004-0000-0000-00008E030000}"/>
    <hyperlink ref="S605" r:id="rId912" xr:uid="{00000000-0004-0000-0000-00008F030000}"/>
    <hyperlink ref="F606" r:id="rId913" xr:uid="{00000000-0004-0000-0000-000090030000}"/>
    <hyperlink ref="G606" r:id="rId914" xr:uid="{00000000-0004-0000-0000-000091030000}"/>
    <hyperlink ref="F607" r:id="rId915" xr:uid="{00000000-0004-0000-0000-000092030000}"/>
    <hyperlink ref="S607" r:id="rId916" xr:uid="{00000000-0004-0000-0000-000093030000}"/>
    <hyperlink ref="F608" r:id="rId917" xr:uid="{00000000-0004-0000-0000-000094030000}"/>
    <hyperlink ref="F609" r:id="rId918" xr:uid="{00000000-0004-0000-0000-000095030000}"/>
    <hyperlink ref="S609" r:id="rId919" xr:uid="{00000000-0004-0000-0000-000096030000}"/>
    <hyperlink ref="G610" r:id="rId920" xr:uid="{00000000-0004-0000-0000-000097030000}"/>
    <hyperlink ref="S610" r:id="rId921" location="!/choommin" xr:uid="{00000000-0004-0000-0000-000098030000}"/>
    <hyperlink ref="G611" r:id="rId922" xr:uid="{00000000-0004-0000-0000-000099030000}"/>
    <hyperlink ref="G613" r:id="rId923" xr:uid="{00000000-0004-0000-0000-00009A030000}"/>
    <hyperlink ref="F614" r:id="rId924" xr:uid="{00000000-0004-0000-0000-00009B030000}"/>
    <hyperlink ref="G614" r:id="rId925" xr:uid="{00000000-0004-0000-0000-00009C030000}"/>
    <hyperlink ref="G615" r:id="rId926" xr:uid="{00000000-0004-0000-0000-00009D030000}"/>
    <hyperlink ref="S615" r:id="rId927" xr:uid="{00000000-0004-0000-0000-00009E030000}"/>
    <hyperlink ref="G616" r:id="rId928" xr:uid="{00000000-0004-0000-0000-00009F030000}"/>
    <hyperlink ref="S616" r:id="rId929" xr:uid="{00000000-0004-0000-0000-0000A0030000}"/>
    <hyperlink ref="G617" r:id="rId930" xr:uid="{00000000-0004-0000-0000-0000A1030000}"/>
    <hyperlink ref="G618" r:id="rId931" xr:uid="{00000000-0004-0000-0000-0000A2030000}"/>
    <hyperlink ref="S618" r:id="rId932" xr:uid="{00000000-0004-0000-0000-0000A3030000}"/>
    <hyperlink ref="G619" r:id="rId933" xr:uid="{00000000-0004-0000-0000-0000A4030000}"/>
    <hyperlink ref="R619" r:id="rId934" xr:uid="{00000000-0004-0000-0000-0000A5030000}"/>
    <hyperlink ref="G620" r:id="rId935" xr:uid="{00000000-0004-0000-0000-0000A6030000}"/>
    <hyperlink ref="R620" r:id="rId936" xr:uid="{00000000-0004-0000-0000-0000A7030000}"/>
    <hyperlink ref="F621" r:id="rId937" xr:uid="{00000000-0004-0000-0000-0000A8030000}"/>
    <hyperlink ref="S621" r:id="rId938" xr:uid="{00000000-0004-0000-0000-0000A9030000}"/>
    <hyperlink ref="F622" r:id="rId939" xr:uid="{00000000-0004-0000-0000-0000AA030000}"/>
    <hyperlink ref="F623" r:id="rId940" xr:uid="{00000000-0004-0000-0000-0000AB030000}"/>
    <hyperlink ref="S623" r:id="rId941" xr:uid="{00000000-0004-0000-0000-0000AC030000}"/>
    <hyperlink ref="F624" r:id="rId942" xr:uid="{00000000-0004-0000-0000-0000AD030000}"/>
    <hyperlink ref="S624" r:id="rId943" xr:uid="{00000000-0004-0000-0000-0000AE030000}"/>
    <hyperlink ref="F625" r:id="rId944" xr:uid="{00000000-0004-0000-0000-0000AF030000}"/>
    <hyperlink ref="G626" r:id="rId945" xr:uid="{00000000-0004-0000-0000-0000B0030000}"/>
    <hyperlink ref="G627" r:id="rId946" xr:uid="{00000000-0004-0000-0000-0000B1030000}"/>
    <hyperlink ref="F628" r:id="rId947" xr:uid="{00000000-0004-0000-0000-0000B2030000}"/>
    <hyperlink ref="S628" r:id="rId948" xr:uid="{00000000-0004-0000-0000-0000B3030000}"/>
    <hyperlink ref="F629" r:id="rId949" xr:uid="{00000000-0004-0000-0000-0000B4030000}"/>
    <hyperlink ref="S629" r:id="rId950" xr:uid="{00000000-0004-0000-0000-0000B5030000}"/>
    <hyperlink ref="F630" r:id="rId951" xr:uid="{00000000-0004-0000-0000-0000B6030000}"/>
    <hyperlink ref="S630" r:id="rId952" xr:uid="{00000000-0004-0000-0000-0000B7030000}"/>
    <hyperlink ref="F631" r:id="rId953" xr:uid="{00000000-0004-0000-0000-0000B8030000}"/>
    <hyperlink ref="S631" r:id="rId954" xr:uid="{00000000-0004-0000-0000-0000B9030000}"/>
    <hyperlink ref="F632" r:id="rId955" xr:uid="{00000000-0004-0000-0000-0000BA030000}"/>
    <hyperlink ref="S632" r:id="rId956" xr:uid="{00000000-0004-0000-0000-0000BB030000}"/>
    <hyperlink ref="F633" r:id="rId957" xr:uid="{00000000-0004-0000-0000-0000BC030000}"/>
    <hyperlink ref="S633" r:id="rId958" xr:uid="{00000000-0004-0000-0000-0000BD030000}"/>
    <hyperlink ref="F634" r:id="rId959" xr:uid="{00000000-0004-0000-0000-0000BE030000}"/>
    <hyperlink ref="S634" r:id="rId960" xr:uid="{00000000-0004-0000-0000-0000BF030000}"/>
    <hyperlink ref="F635" r:id="rId961" xr:uid="{00000000-0004-0000-0000-0000C0030000}"/>
    <hyperlink ref="S635" r:id="rId962" xr:uid="{00000000-0004-0000-0000-0000C1030000}"/>
    <hyperlink ref="F636" r:id="rId963" xr:uid="{00000000-0004-0000-0000-0000C2030000}"/>
    <hyperlink ref="S636" r:id="rId964" xr:uid="{00000000-0004-0000-0000-0000C3030000}"/>
    <hyperlink ref="F637" r:id="rId965" xr:uid="{00000000-0004-0000-0000-0000C4030000}"/>
    <hyperlink ref="S637" r:id="rId966" xr:uid="{00000000-0004-0000-0000-0000C5030000}"/>
    <hyperlink ref="F638" r:id="rId967" xr:uid="{00000000-0004-0000-0000-0000C6030000}"/>
    <hyperlink ref="S638" r:id="rId968" xr:uid="{00000000-0004-0000-0000-0000C7030000}"/>
    <hyperlink ref="G639" r:id="rId969" xr:uid="{00000000-0004-0000-0000-0000C8030000}"/>
    <hyperlink ref="S639" r:id="rId970" xr:uid="{00000000-0004-0000-0000-0000C9030000}"/>
    <hyperlink ref="F640" r:id="rId971" xr:uid="{00000000-0004-0000-0000-0000CA030000}"/>
    <hyperlink ref="G640" r:id="rId972" xr:uid="{00000000-0004-0000-0000-0000CB030000}"/>
    <hyperlink ref="S640" r:id="rId973" xr:uid="{00000000-0004-0000-0000-0000CC030000}"/>
    <hyperlink ref="F641" r:id="rId974" xr:uid="{00000000-0004-0000-0000-0000CD030000}"/>
    <hyperlink ref="G642" r:id="rId975" xr:uid="{00000000-0004-0000-0000-0000CE030000}"/>
    <hyperlink ref="G643" r:id="rId976" xr:uid="{00000000-0004-0000-0000-0000CF030000}"/>
    <hyperlink ref="S643" r:id="rId977" xr:uid="{00000000-0004-0000-0000-0000D0030000}"/>
    <hyperlink ref="F644" r:id="rId978" xr:uid="{00000000-0004-0000-0000-0000D1030000}"/>
    <hyperlink ref="S644" r:id="rId979" xr:uid="{00000000-0004-0000-0000-0000D2030000}"/>
    <hyperlink ref="F645" r:id="rId980" xr:uid="{00000000-0004-0000-0000-0000D3030000}"/>
    <hyperlink ref="F647" r:id="rId981" xr:uid="{00000000-0004-0000-0000-0000D4030000}"/>
    <hyperlink ref="S647" r:id="rId982" xr:uid="{00000000-0004-0000-0000-0000D5030000}"/>
    <hyperlink ref="F649" r:id="rId983" xr:uid="{00000000-0004-0000-0000-0000D6030000}"/>
    <hyperlink ref="S649" r:id="rId984" xr:uid="{00000000-0004-0000-0000-0000D7030000}"/>
    <hyperlink ref="G650" r:id="rId985" xr:uid="{00000000-0004-0000-0000-0000D8030000}"/>
    <hyperlink ref="G651" r:id="rId986" xr:uid="{00000000-0004-0000-0000-0000D9030000}"/>
    <hyperlink ref="G652" r:id="rId987" xr:uid="{00000000-0004-0000-0000-0000DA030000}"/>
    <hyperlink ref="R652" r:id="rId988" xr:uid="{00000000-0004-0000-0000-0000DB030000}"/>
    <hyperlink ref="S653" r:id="rId989" xr:uid="{00000000-0004-0000-0000-0000DC030000}"/>
    <hyperlink ref="F654" r:id="rId990" xr:uid="{00000000-0004-0000-0000-0000DD030000}"/>
    <hyperlink ref="G655" r:id="rId991" xr:uid="{00000000-0004-0000-0000-0000DE030000}"/>
    <hyperlink ref="G656" r:id="rId992" xr:uid="{00000000-0004-0000-0000-0000DF030000}"/>
    <hyperlink ref="F657" r:id="rId993" xr:uid="{00000000-0004-0000-0000-0000E0030000}"/>
    <hyperlink ref="S657" r:id="rId994" xr:uid="{00000000-0004-0000-0000-0000E1030000}"/>
    <hyperlink ref="F658" r:id="rId995" xr:uid="{00000000-0004-0000-0000-0000E2030000}"/>
    <hyperlink ref="S658" r:id="rId996" xr:uid="{00000000-0004-0000-0000-0000E3030000}"/>
    <hyperlink ref="G659" r:id="rId997" xr:uid="{00000000-0004-0000-0000-0000E4030000}"/>
    <hyperlink ref="G660" r:id="rId998" xr:uid="{00000000-0004-0000-0000-0000E5030000}"/>
    <hyperlink ref="S660" r:id="rId999" xr:uid="{00000000-0004-0000-0000-0000E6030000}"/>
    <hyperlink ref="F662" r:id="rId1000" xr:uid="{00000000-0004-0000-0000-0000E7030000}"/>
    <hyperlink ref="S662" r:id="rId1001" xr:uid="{00000000-0004-0000-0000-0000E8030000}"/>
    <hyperlink ref="F663" r:id="rId1002" xr:uid="{00000000-0004-0000-0000-0000E9030000}"/>
    <hyperlink ref="S663" r:id="rId1003" xr:uid="{00000000-0004-0000-0000-0000EA030000}"/>
    <hyperlink ref="G664" r:id="rId1004" xr:uid="{00000000-0004-0000-0000-0000EB030000}"/>
    <hyperlink ref="F665" r:id="rId1005" xr:uid="{00000000-0004-0000-0000-0000EC030000}"/>
    <hyperlink ref="S666" r:id="rId1006" xr:uid="{00000000-0004-0000-0000-0000ED030000}"/>
    <hyperlink ref="G668" r:id="rId1007" xr:uid="{00000000-0004-0000-0000-0000EE030000}"/>
    <hyperlink ref="F669" r:id="rId1008" xr:uid="{00000000-0004-0000-0000-0000EF030000}"/>
    <hyperlink ref="S669" r:id="rId1009" xr:uid="{00000000-0004-0000-0000-0000F0030000}"/>
    <hyperlink ref="G670" r:id="rId1010" xr:uid="{00000000-0004-0000-0000-0000F1030000}"/>
    <hyperlink ref="S670" r:id="rId1011" xr:uid="{00000000-0004-0000-0000-0000F2030000}"/>
    <hyperlink ref="G671" r:id="rId1012" xr:uid="{00000000-0004-0000-0000-0000F3030000}"/>
    <hyperlink ref="F673" r:id="rId1013" xr:uid="{00000000-0004-0000-0000-0000F4030000}"/>
    <hyperlink ref="S673" r:id="rId1014" xr:uid="{00000000-0004-0000-0000-0000F5030000}"/>
    <hyperlink ref="F674" r:id="rId1015" xr:uid="{00000000-0004-0000-0000-0000F6030000}"/>
    <hyperlink ref="S674" r:id="rId1016" xr:uid="{00000000-0004-0000-0000-0000F7030000}"/>
    <hyperlink ref="F675" r:id="rId1017" xr:uid="{00000000-0004-0000-0000-0000F8030000}"/>
    <hyperlink ref="S675" r:id="rId1018" xr:uid="{00000000-0004-0000-0000-0000F9030000}"/>
    <hyperlink ref="F676" r:id="rId1019" xr:uid="{00000000-0004-0000-0000-0000FA030000}"/>
    <hyperlink ref="S676" r:id="rId1020" xr:uid="{00000000-0004-0000-0000-0000FB030000}"/>
    <hyperlink ref="F677" r:id="rId1021" xr:uid="{00000000-0004-0000-0000-0000FC030000}"/>
    <hyperlink ref="S677" r:id="rId1022" xr:uid="{00000000-0004-0000-0000-0000FD030000}"/>
    <hyperlink ref="F678" r:id="rId1023" xr:uid="{00000000-0004-0000-0000-0000FE030000}"/>
    <hyperlink ref="S678" r:id="rId1024" xr:uid="{00000000-0004-0000-0000-0000FF030000}"/>
    <hyperlink ref="F679" r:id="rId1025" xr:uid="{00000000-0004-0000-0000-000000040000}"/>
    <hyperlink ref="S679" r:id="rId1026" xr:uid="{00000000-0004-0000-0000-000001040000}"/>
    <hyperlink ref="G680" r:id="rId1027" xr:uid="{00000000-0004-0000-0000-000002040000}"/>
    <hyperlink ref="F681" r:id="rId1028" xr:uid="{00000000-0004-0000-0000-000003040000}"/>
    <hyperlink ref="S681" r:id="rId1029" xr:uid="{00000000-0004-0000-0000-000004040000}"/>
    <hyperlink ref="F682" r:id="rId1030" xr:uid="{00000000-0004-0000-0000-000005040000}"/>
    <hyperlink ref="G683" r:id="rId1031" xr:uid="{00000000-0004-0000-0000-000006040000}"/>
    <hyperlink ref="S683" r:id="rId1032" xr:uid="{00000000-0004-0000-0000-000007040000}"/>
    <hyperlink ref="F684" r:id="rId1033" xr:uid="{00000000-0004-0000-0000-000008040000}"/>
    <hyperlink ref="S684" r:id="rId1034" xr:uid="{00000000-0004-0000-0000-000009040000}"/>
    <hyperlink ref="G685" r:id="rId1035" xr:uid="{00000000-0004-0000-0000-00000A040000}"/>
    <hyperlink ref="G687" r:id="rId1036" xr:uid="{00000000-0004-0000-0000-00000B040000}"/>
    <hyperlink ref="F688" r:id="rId1037" xr:uid="{00000000-0004-0000-0000-00000C040000}"/>
    <hyperlink ref="S688" r:id="rId1038" xr:uid="{00000000-0004-0000-0000-00000D040000}"/>
    <hyperlink ref="G689" r:id="rId1039" xr:uid="{00000000-0004-0000-0000-00000E040000}"/>
    <hyperlink ref="G690" r:id="rId1040" xr:uid="{00000000-0004-0000-0000-00000F040000}"/>
    <hyperlink ref="S690" r:id="rId1041" xr:uid="{00000000-0004-0000-0000-000010040000}"/>
    <hyperlink ref="G691" r:id="rId1042" xr:uid="{00000000-0004-0000-0000-000011040000}"/>
    <hyperlink ref="G692" r:id="rId1043" xr:uid="{00000000-0004-0000-0000-000012040000}"/>
    <hyperlink ref="S692" r:id="rId1044" xr:uid="{00000000-0004-0000-0000-000013040000}"/>
    <hyperlink ref="G693" r:id="rId1045" xr:uid="{00000000-0004-0000-0000-000014040000}"/>
    <hyperlink ref="S693" r:id="rId1046" xr:uid="{00000000-0004-0000-0000-000015040000}"/>
    <hyperlink ref="G694" r:id="rId1047" xr:uid="{00000000-0004-0000-0000-000016040000}"/>
    <hyperlink ref="G695" r:id="rId1048" xr:uid="{00000000-0004-0000-0000-000017040000}"/>
    <hyperlink ref="G696" r:id="rId1049" xr:uid="{00000000-0004-0000-0000-000018040000}"/>
    <hyperlink ref="F697" r:id="rId1050" xr:uid="{00000000-0004-0000-0000-000019040000}"/>
    <hyperlink ref="S697" r:id="rId1051" xr:uid="{00000000-0004-0000-0000-00001A040000}"/>
    <hyperlink ref="G698" r:id="rId1052" xr:uid="{00000000-0004-0000-0000-00001B040000}"/>
    <hyperlink ref="G699" r:id="rId1053" xr:uid="{00000000-0004-0000-0000-00001C040000}"/>
    <hyperlink ref="G700" r:id="rId1054" xr:uid="{00000000-0004-0000-0000-00001D040000}"/>
    <hyperlink ref="F701" r:id="rId1055" xr:uid="{00000000-0004-0000-0000-00001E040000}"/>
    <hyperlink ref="G702" r:id="rId1056" xr:uid="{00000000-0004-0000-0000-00001F040000}"/>
    <hyperlink ref="S702" r:id="rId1057" xr:uid="{00000000-0004-0000-0000-000020040000}"/>
    <hyperlink ref="G703" r:id="rId1058" xr:uid="{00000000-0004-0000-0000-000021040000}"/>
    <hyperlink ref="S703" r:id="rId1059" xr:uid="{00000000-0004-0000-0000-000022040000}"/>
    <hyperlink ref="G704" r:id="rId1060" xr:uid="{00000000-0004-0000-0000-000023040000}"/>
    <hyperlink ref="S704" r:id="rId1061" xr:uid="{00000000-0004-0000-0000-000024040000}"/>
    <hyperlink ref="G705" r:id="rId1062" xr:uid="{00000000-0004-0000-0000-000025040000}"/>
    <hyperlink ref="S705" r:id="rId1063" xr:uid="{00000000-0004-0000-0000-000026040000}"/>
    <hyperlink ref="G706" r:id="rId1064" xr:uid="{00000000-0004-0000-0000-000027040000}"/>
    <hyperlink ref="S706" r:id="rId1065" xr:uid="{00000000-0004-0000-0000-000028040000}"/>
    <hyperlink ref="G707" r:id="rId1066" xr:uid="{00000000-0004-0000-0000-000029040000}"/>
    <hyperlink ref="F708" r:id="rId1067" xr:uid="{00000000-0004-0000-0000-00002A040000}"/>
    <hyperlink ref="G708" r:id="rId1068" xr:uid="{00000000-0004-0000-0000-00002B040000}"/>
    <hyperlink ref="F709" r:id="rId1069" xr:uid="{00000000-0004-0000-0000-00002C040000}"/>
    <hyperlink ref="G709" r:id="rId1070" xr:uid="{00000000-0004-0000-0000-00002D040000}"/>
    <hyperlink ref="F710" r:id="rId1071" xr:uid="{00000000-0004-0000-0000-00002E040000}"/>
    <hyperlink ref="G710" r:id="rId1072" xr:uid="{00000000-0004-0000-0000-00002F040000}"/>
    <hyperlink ref="S710" r:id="rId1073" xr:uid="{00000000-0004-0000-0000-000030040000}"/>
    <hyperlink ref="S712" r:id="rId1074" xr:uid="{00000000-0004-0000-0000-000031040000}"/>
    <hyperlink ref="G713" r:id="rId1075" xr:uid="{00000000-0004-0000-0000-000032040000}"/>
    <hyperlink ref="F714" r:id="rId1076" xr:uid="{00000000-0004-0000-0000-000033040000}"/>
    <hyperlink ref="S714" r:id="rId1077" xr:uid="{00000000-0004-0000-0000-000034040000}"/>
    <hyperlink ref="G715" r:id="rId1078" xr:uid="{00000000-0004-0000-0000-000035040000}"/>
    <hyperlink ref="S715" r:id="rId1079" xr:uid="{00000000-0004-0000-0000-000036040000}"/>
    <hyperlink ref="G716" r:id="rId1080" xr:uid="{00000000-0004-0000-0000-000037040000}"/>
    <hyperlink ref="S716" r:id="rId1081" xr:uid="{00000000-0004-0000-0000-000038040000}"/>
    <hyperlink ref="G717" r:id="rId1082" xr:uid="{00000000-0004-0000-0000-000039040000}"/>
    <hyperlink ref="S717" r:id="rId1083" xr:uid="{00000000-0004-0000-0000-00003A040000}"/>
    <hyperlink ref="G718" r:id="rId1084" xr:uid="{00000000-0004-0000-0000-00003B040000}"/>
    <hyperlink ref="G719" r:id="rId1085" xr:uid="{00000000-0004-0000-0000-00003C040000}"/>
    <hyperlink ref="G720" r:id="rId1086" xr:uid="{00000000-0004-0000-0000-00003D040000}"/>
    <hyperlink ref="G721" r:id="rId1087" xr:uid="{00000000-0004-0000-0000-00003E040000}"/>
    <hyperlink ref="S721" r:id="rId1088" xr:uid="{00000000-0004-0000-0000-00003F040000}"/>
    <hyperlink ref="G722" r:id="rId1089" xr:uid="{00000000-0004-0000-0000-000040040000}"/>
    <hyperlink ref="S722" r:id="rId1090" xr:uid="{00000000-0004-0000-0000-000041040000}"/>
    <hyperlink ref="G723" r:id="rId1091" xr:uid="{00000000-0004-0000-0000-000042040000}"/>
    <hyperlink ref="F724" r:id="rId1092" xr:uid="{00000000-0004-0000-0000-000043040000}"/>
    <hyperlink ref="S724" r:id="rId1093" xr:uid="{00000000-0004-0000-0000-000044040000}"/>
    <hyperlink ref="F725" r:id="rId1094" xr:uid="{00000000-0004-0000-0000-000045040000}"/>
    <hyperlink ref="G725" r:id="rId1095" xr:uid="{00000000-0004-0000-0000-000046040000}"/>
    <hyperlink ref="G726" r:id="rId1096" xr:uid="{00000000-0004-0000-0000-000047040000}"/>
    <hyperlink ref="F727" r:id="rId1097" xr:uid="{00000000-0004-0000-0000-000048040000}"/>
    <hyperlink ref="S727" r:id="rId1098" xr:uid="{00000000-0004-0000-0000-000049040000}"/>
    <hyperlink ref="F728" r:id="rId1099" xr:uid="{00000000-0004-0000-0000-00004A040000}"/>
    <hyperlink ref="S728" r:id="rId1100" xr:uid="{00000000-0004-0000-0000-00004B040000}"/>
    <hyperlink ref="F729" r:id="rId1101" xr:uid="{00000000-0004-0000-0000-00004C040000}"/>
    <hyperlink ref="G729" r:id="rId1102" xr:uid="{00000000-0004-0000-0000-00004D040000}"/>
    <hyperlink ref="G730" r:id="rId1103" xr:uid="{00000000-0004-0000-0000-00004E040000}"/>
    <hyperlink ref="S730" r:id="rId1104" xr:uid="{00000000-0004-0000-0000-00004F040000}"/>
    <hyperlink ref="G731" r:id="rId1105" xr:uid="{00000000-0004-0000-0000-000050040000}"/>
    <hyperlink ref="F732" r:id="rId1106" xr:uid="{00000000-0004-0000-0000-000051040000}"/>
    <hyperlink ref="S732" r:id="rId1107" xr:uid="{00000000-0004-0000-0000-000052040000}"/>
    <hyperlink ref="F733" r:id="rId1108" xr:uid="{00000000-0004-0000-0000-000053040000}"/>
    <hyperlink ref="S733" r:id="rId1109" xr:uid="{00000000-0004-0000-0000-000054040000}"/>
    <hyperlink ref="G734" r:id="rId1110" xr:uid="{00000000-0004-0000-0000-000055040000}"/>
    <hyperlink ref="F735" r:id="rId1111" xr:uid="{00000000-0004-0000-0000-000056040000}"/>
    <hyperlink ref="S735" r:id="rId1112" xr:uid="{00000000-0004-0000-0000-000057040000}"/>
    <hyperlink ref="F736" r:id="rId1113" xr:uid="{00000000-0004-0000-0000-000058040000}"/>
    <hyperlink ref="S736" r:id="rId1114" xr:uid="{00000000-0004-0000-0000-000059040000}"/>
    <hyperlink ref="F737" r:id="rId1115" xr:uid="{00000000-0004-0000-0000-00005A040000}"/>
    <hyperlink ref="S737" r:id="rId1116" xr:uid="{00000000-0004-0000-0000-00005B040000}"/>
    <hyperlink ref="F738" r:id="rId1117" xr:uid="{00000000-0004-0000-0000-00005C040000}"/>
    <hyperlink ref="S738" r:id="rId1118" xr:uid="{00000000-0004-0000-0000-00005D040000}"/>
    <hyperlink ref="F739" r:id="rId1119" xr:uid="{00000000-0004-0000-0000-00005E040000}"/>
    <hyperlink ref="S739" r:id="rId1120" xr:uid="{00000000-0004-0000-0000-00005F040000}"/>
    <hyperlink ref="F740" r:id="rId1121" xr:uid="{00000000-0004-0000-0000-000060040000}"/>
    <hyperlink ref="S740" r:id="rId1122" xr:uid="{00000000-0004-0000-0000-000061040000}"/>
    <hyperlink ref="F741" r:id="rId1123" xr:uid="{00000000-0004-0000-0000-000062040000}"/>
    <hyperlink ref="S741" r:id="rId1124" xr:uid="{00000000-0004-0000-0000-000063040000}"/>
    <hyperlink ref="F742" r:id="rId1125" xr:uid="{00000000-0004-0000-0000-000064040000}"/>
    <hyperlink ref="G743" r:id="rId1126" xr:uid="{00000000-0004-0000-0000-000065040000}"/>
    <hyperlink ref="S743" r:id="rId1127" xr:uid="{00000000-0004-0000-0000-000066040000}"/>
    <hyperlink ref="F744" r:id="rId1128" xr:uid="{00000000-0004-0000-0000-000067040000}"/>
    <hyperlink ref="G744" r:id="rId1129" xr:uid="{00000000-0004-0000-0000-000068040000}"/>
    <hyperlink ref="S744" r:id="rId1130" xr:uid="{00000000-0004-0000-0000-000069040000}"/>
    <hyperlink ref="G745" r:id="rId1131" xr:uid="{00000000-0004-0000-0000-00006A040000}"/>
    <hyperlink ref="S745" r:id="rId1132" xr:uid="{00000000-0004-0000-0000-00006B040000}"/>
    <hyperlink ref="G746" r:id="rId1133" xr:uid="{00000000-0004-0000-0000-00006C040000}"/>
    <hyperlink ref="G747" r:id="rId1134" xr:uid="{00000000-0004-0000-0000-00006D040000}"/>
    <hyperlink ref="G748" r:id="rId1135" xr:uid="{00000000-0004-0000-0000-00006E040000}"/>
    <hyperlink ref="S748" r:id="rId1136" xr:uid="{00000000-0004-0000-0000-00006F040000}"/>
    <hyperlink ref="F749" r:id="rId1137" xr:uid="{00000000-0004-0000-0000-000070040000}"/>
    <hyperlink ref="G749" r:id="rId1138" xr:uid="{00000000-0004-0000-0000-000071040000}"/>
    <hyperlink ref="S749" r:id="rId1139" xr:uid="{00000000-0004-0000-0000-000072040000}"/>
    <hyperlink ref="G750" r:id="rId1140" xr:uid="{00000000-0004-0000-0000-000073040000}"/>
    <hyperlink ref="G751" r:id="rId1141" xr:uid="{00000000-0004-0000-0000-000074040000}"/>
    <hyperlink ref="G752" r:id="rId1142" xr:uid="{00000000-0004-0000-0000-000075040000}"/>
    <hyperlink ref="F753" r:id="rId1143" xr:uid="{00000000-0004-0000-0000-000076040000}"/>
    <hyperlink ref="G753" r:id="rId1144" xr:uid="{00000000-0004-0000-0000-000077040000}"/>
    <hyperlink ref="S753" r:id="rId1145" xr:uid="{00000000-0004-0000-0000-000078040000}"/>
    <hyperlink ref="G754" r:id="rId1146" xr:uid="{00000000-0004-0000-0000-000079040000}"/>
    <hyperlink ref="G755" r:id="rId1147" xr:uid="{00000000-0004-0000-0000-00007A040000}"/>
    <hyperlink ref="S756" r:id="rId1148" xr:uid="{00000000-0004-0000-0000-00007B040000}"/>
    <hyperlink ref="G757" r:id="rId1149" xr:uid="{00000000-0004-0000-0000-00007C040000}"/>
    <hyperlink ref="F758" r:id="rId1150" xr:uid="{00000000-0004-0000-0000-00007D040000}"/>
    <hyperlink ref="S758" r:id="rId1151" xr:uid="{00000000-0004-0000-0000-00007E040000}"/>
    <hyperlink ref="G759" r:id="rId1152" xr:uid="{00000000-0004-0000-0000-00007F040000}"/>
    <hyperlink ref="S759" r:id="rId1153" xr:uid="{00000000-0004-0000-0000-000080040000}"/>
    <hyperlink ref="F760" r:id="rId1154" xr:uid="{00000000-0004-0000-0000-000081040000}"/>
    <hyperlink ref="G761" r:id="rId1155" xr:uid="{00000000-0004-0000-0000-000082040000}"/>
    <hyperlink ref="G762" r:id="rId1156" xr:uid="{00000000-0004-0000-0000-000083040000}"/>
    <hyperlink ref="G763" r:id="rId1157" xr:uid="{00000000-0004-0000-0000-000084040000}"/>
    <hyperlink ref="S763" r:id="rId1158" xr:uid="{00000000-0004-0000-0000-000085040000}"/>
    <hyperlink ref="G765" r:id="rId1159" xr:uid="{00000000-0004-0000-0000-000086040000}"/>
    <hyperlink ref="F766" r:id="rId1160" xr:uid="{00000000-0004-0000-0000-000087040000}"/>
    <hyperlink ref="G767" r:id="rId1161" xr:uid="{00000000-0004-0000-0000-000088040000}"/>
    <hyperlink ref="G768" r:id="rId1162" xr:uid="{00000000-0004-0000-0000-000089040000}"/>
    <hyperlink ref="F769" r:id="rId1163" xr:uid="{00000000-0004-0000-0000-00008A040000}"/>
    <hyperlink ref="S769" r:id="rId1164" xr:uid="{00000000-0004-0000-0000-00008B040000}"/>
    <hyperlink ref="F770" r:id="rId1165" xr:uid="{00000000-0004-0000-0000-00008C040000}"/>
    <hyperlink ref="S770" r:id="rId1166" xr:uid="{00000000-0004-0000-0000-00008D040000}"/>
    <hyperlink ref="F771" r:id="rId1167" xr:uid="{00000000-0004-0000-0000-00008E040000}"/>
    <hyperlink ref="S771" r:id="rId1168" xr:uid="{00000000-0004-0000-0000-00008F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แผ่น1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Tarh</cp:lastModifiedBy>
  <dcterms:modified xsi:type="dcterms:W3CDTF">2018-12-16T21:39:06Z</dcterms:modified>
</cp:coreProperties>
</file>