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tables/table3.xml" ContentType="application/vnd.openxmlformats-officedocument.spreadsheetml.table+xml"/>
  <Override PartName="/xl/tables/table4.xml" ContentType="application/vnd.openxmlformats-officedocument.spreadsheetml.table+xml"/>
  <Override PartName="/xl/charts/chart6.xml" ContentType="application/vnd.openxmlformats-officedocument.drawingml.chart+xml"/>
  <Override PartName="/xl/charts/chart7.xml" ContentType="application/vnd.openxmlformats-officedocument.drawingml.chart+xml"/>
  <Override PartName="/xl/theme/theme1.xml" ContentType="application/vnd.openxmlformats-officedocument.theme+xml"/>
  <Override PartName="/xl/styles.xml" ContentType="application/vnd.openxmlformats-officedocument.spreadsheetml.styles+xml"/>
  <Override PartName="/xl/tables/table1.xml" ContentType="application/vnd.openxmlformats-officedocument.spreadsheetml.table+xml"/>
  <Override PartName="/xl/tables/table2.xml" ContentType="application/vnd.openxmlformats-officedocument.spreadsheetml.table+xml"/>
  <Override PartName="/xl/charts/chart4.xml" ContentType="application/vnd.openxmlformats-officedocument.drawingml.chart+xml"/>
  <Override PartName="/xl/charts/chart5.xml" ContentType="application/vnd.openxmlformats-officedocument.drawingml.chart+xml"/>
  <Override PartName="/xl/worksheets/sheet6.xml" ContentType="application/vnd.openxmlformats-officedocument.spreadsheetml.worksheet+xml"/>
  <Override PartName="/xl/worksheets/sheet7.xml" ContentType="application/vnd.openxmlformats-officedocument.spreadsheetml.worksheet+xml"/>
  <Override PartName="/xl/charts/chart2.xml" ContentType="application/vnd.openxmlformats-officedocument.drawingml.chart+xml"/>
  <Override PartName="/xl/charts/chart3.xml" ContentType="application/vnd.openxmlformats-officedocument.drawingml.chart+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comments4.xml" ContentType="application/vnd.openxmlformats-officedocument.spreadsheetml.comments+xml"/>
  <Override PartName="/xl/comments5.xml" ContentType="application/vnd.openxmlformats-officedocument.spreadsheetml.comments+xml"/>
  <Override PartName="/xl/charts/chart1.xml" ContentType="application/vnd.openxmlformats-officedocument.drawingml.chart+xml"/>
  <Override PartName="/xl/drawings/drawing2.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drawings/drawing1.xml" ContentType="application/vnd.openxmlformats-officedocument.drawing+xml"/>
  <Override PartName="/docProps/custom.xml" ContentType="application/vnd.openxmlformats-officedocument.custom-properties+xml"/>
  <Override PartName="/xl/worksheets/sheet1.xml" ContentType="application/vnd.openxmlformats-officedocument.spreadsheetml.worksheet+xml"/>
  <Override PartName="/xl/comments1.xml" ContentType="application/vnd.openxmlformats-officedocument.spreadsheetml.comments+xml"/>
  <Override PartName="/xl/tables/table9.xml" ContentType="application/vnd.openxmlformats-officedocument.spreadsheetml.table+xml"/>
  <Override PartName="/xl/calcChain.xml" ContentType="application/vnd.openxmlformats-officedocument.spreadsheetml.calcChain+xml"/>
  <Override PartName="/xl/sharedStrings.xml" ContentType="application/vnd.openxmlformats-officedocument.spreadsheetml.sharedStrings+xml"/>
  <Override PartName="/xl/tables/table7.xml" ContentType="application/vnd.openxmlformats-officedocument.spreadsheetml.table+xml"/>
  <Override PartName="/xl/tables/table8.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harts/chart8.xml" ContentType="application/vnd.openxmlformats-officedocument.drawingml.chart+xml"/>
  <Override PartName="/docProps/core.xml" ContentType="application/vnd.openxmlformats-package.core-properties+xml"/>
  <Override PartName="/vstoDataStore/itemProps1.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6"/>
  <workbookPr codeName="ThisWorkbook" defaultThemeVersion="124226"/>
  <bookViews>
    <workbookView xWindow="90" yWindow="4050" windowWidth="21585" windowHeight="7740" activeTab="1"/>
  </bookViews>
  <sheets>
    <sheet name="Edges" sheetId="1" r:id="rId1"/>
    <sheet name="Vertices" sheetId="3" r:id="rId2"/>
    <sheet name="Do Not Delete" sheetId="4" state="hidden" r:id="rId3"/>
    <sheet name="Clusters" sheetId="5" r:id="rId4"/>
    <sheet name="Cluster Vertices" sheetId="6" r:id="rId5"/>
    <sheet name="Overall Metrics" sheetId="7" r:id="rId6"/>
    <sheet name="Misc" sheetId="2" state="hidden" r:id="rId7"/>
  </sheets>
  <definedNames>
    <definedName name="BinDivisor">'Overall Metrics'!$W$2</definedName>
    <definedName name="DynamicFilterColumnName">'Overall Metrics'!#REF!</definedName>
    <definedName name="DynamicFilterForceCalculationRange">HistogramBins[[Dynamic Filter Bin]:[Dynamic Filter Frequency]]</definedName>
    <definedName name="DynamicFilterSourceColumnRange">'Overall Metrics'!$W$4</definedName>
    <definedName name="DynamicFilterTableName">'Overall Metrics'!#REF!</definedName>
    <definedName name="NoMetricMessage">'Overall Metrics'!$W$3</definedName>
    <definedName name="NotAvailable">'Overall Metrics'!$W$2</definedName>
    <definedName name="ValidBooleansDefaultFalse">Misc!$D$2:$D$5</definedName>
    <definedName name="ValidBooleansDefaultTrue">Misc!#REF!</definedName>
    <definedName name="ValidColors">Misc!#REF!</definedName>
    <definedName name="ValidEdgeVisibilities">Misc!$A$2:$A$7</definedName>
    <definedName name="ValidPrecedences">Misc!#REF!</definedName>
    <definedName name="ValidVertexLabelPositions">Misc!$E$2:$E$19</definedName>
    <definedName name="ValidVertexShapes">Misc!$C$2:$C$23</definedName>
    <definedName name="ValidVertexVisibilities">Misc!$B$2:$B$9</definedName>
  </definedNames>
  <calcPr calcId="125725"/>
</workbook>
</file>

<file path=xl/calcChain.xml><?xml version="1.0" encoding="utf-8"?>
<calcChain xmlns="http://schemas.openxmlformats.org/spreadsheetml/2006/main">
  <c r="B118" i="7"/>
  <c r="B117"/>
  <c r="B120"/>
  <c r="B119"/>
  <c r="Q45"/>
  <c r="R45" s="1"/>
  <c r="Q2"/>
  <c r="B104"/>
  <c r="B103"/>
  <c r="B106"/>
  <c r="B105"/>
  <c r="O45"/>
  <c r="P45" s="1"/>
  <c r="O2"/>
  <c r="B90"/>
  <c r="B89"/>
  <c r="B76"/>
  <c r="B75"/>
  <c r="B92"/>
  <c r="B91"/>
  <c r="M45"/>
  <c r="N45" s="1"/>
  <c r="M2"/>
  <c r="B62"/>
  <c r="B61"/>
  <c r="B48"/>
  <c r="B47"/>
  <c r="B78"/>
  <c r="B77"/>
  <c r="K45"/>
  <c r="L45" s="1"/>
  <c r="K2"/>
  <c r="B64"/>
  <c r="B63"/>
  <c r="I45"/>
  <c r="J45" s="1"/>
  <c r="I2"/>
  <c r="B50"/>
  <c r="B49"/>
  <c r="G45"/>
  <c r="H45" s="1"/>
  <c r="G2"/>
  <c r="B34"/>
  <c r="B33"/>
  <c r="B36"/>
  <c r="B35"/>
  <c r="S2"/>
  <c r="S45"/>
  <c r="W2" l="1"/>
  <c r="E45"/>
  <c r="F45" s="1"/>
  <c r="E2"/>
  <c r="T45"/>
  <c r="Q3" l="1"/>
  <c r="Q4" s="1"/>
  <c r="R3" s="1"/>
  <c r="S3"/>
  <c r="M3"/>
  <c r="N2" s="1"/>
  <c r="O3"/>
  <c r="I3"/>
  <c r="K3"/>
  <c r="E3"/>
  <c r="E4" s="1"/>
  <c r="F3" s="1"/>
  <c r="G3"/>
  <c r="T2"/>
  <c r="R2" l="1"/>
  <c r="S4"/>
  <c r="Q5"/>
  <c r="R4" s="1"/>
  <c r="O4"/>
  <c r="P2"/>
  <c r="M4"/>
  <c r="M5" s="1"/>
  <c r="M6" s="1"/>
  <c r="M7" s="1"/>
  <c r="M8" s="1"/>
  <c r="M9" s="1"/>
  <c r="M10" s="1"/>
  <c r="M11" s="1"/>
  <c r="M12" s="1"/>
  <c r="M13" s="1"/>
  <c r="M14" s="1"/>
  <c r="M15" s="1"/>
  <c r="M16" s="1"/>
  <c r="M17" s="1"/>
  <c r="M18" s="1"/>
  <c r="M19" s="1"/>
  <c r="M20" s="1"/>
  <c r="M21" s="1"/>
  <c r="M22" s="1"/>
  <c r="M23" s="1"/>
  <c r="M24" s="1"/>
  <c r="M25" s="1"/>
  <c r="M26" s="1"/>
  <c r="M27" s="1"/>
  <c r="M28" s="1"/>
  <c r="M29" s="1"/>
  <c r="M30" s="1"/>
  <c r="M31" s="1"/>
  <c r="M32" s="1"/>
  <c r="M33" s="1"/>
  <c r="M34" s="1"/>
  <c r="M35" s="1"/>
  <c r="M36" s="1"/>
  <c r="M37" s="1"/>
  <c r="M38" s="1"/>
  <c r="M39" s="1"/>
  <c r="M40" s="1"/>
  <c r="M41" s="1"/>
  <c r="M42" s="1"/>
  <c r="M43" s="1"/>
  <c r="M44" s="1"/>
  <c r="J2"/>
  <c r="K4"/>
  <c r="L2"/>
  <c r="I4"/>
  <c r="I5" s="1"/>
  <c r="F2"/>
  <c r="G4"/>
  <c r="H2"/>
  <c r="E5"/>
  <c r="F4" s="1"/>
  <c r="T3"/>
  <c r="S5" l="1"/>
  <c r="N3"/>
  <c r="Q6"/>
  <c r="R5" s="1"/>
  <c r="J3"/>
  <c r="O5"/>
  <c r="P3"/>
  <c r="N4"/>
  <c r="N5"/>
  <c r="N6"/>
  <c r="K5"/>
  <c r="L3"/>
  <c r="I6"/>
  <c r="J5" s="1"/>
  <c r="J4"/>
  <c r="G5"/>
  <c r="H3"/>
  <c r="E6"/>
  <c r="F5" s="1"/>
  <c r="T4"/>
  <c r="S6" l="1"/>
  <c r="Q7"/>
  <c r="R6" s="1"/>
  <c r="O6"/>
  <c r="P4"/>
  <c r="N7"/>
  <c r="K6"/>
  <c r="L4"/>
  <c r="I7"/>
  <c r="J6" s="1"/>
  <c r="G6"/>
  <c r="H4"/>
  <c r="E7"/>
  <c r="F6" s="1"/>
  <c r="T5"/>
  <c r="S7" l="1"/>
  <c r="Q8"/>
  <c r="O7"/>
  <c r="P5"/>
  <c r="N8"/>
  <c r="K7"/>
  <c r="L6" s="1"/>
  <c r="L5"/>
  <c r="I8"/>
  <c r="G7"/>
  <c r="H6" s="1"/>
  <c r="H5"/>
  <c r="E8"/>
  <c r="F7" s="1"/>
  <c r="T6"/>
  <c r="S8" l="1"/>
  <c r="Q9"/>
  <c r="R7"/>
  <c r="O8"/>
  <c r="P6"/>
  <c r="N9"/>
  <c r="K8"/>
  <c r="L7" s="1"/>
  <c r="I9"/>
  <c r="J8" s="1"/>
  <c r="J7"/>
  <c r="G8"/>
  <c r="E9"/>
  <c r="F8" s="1"/>
  <c r="T7"/>
  <c r="S9" l="1"/>
  <c r="Q10"/>
  <c r="R9" s="1"/>
  <c r="R8"/>
  <c r="O9"/>
  <c r="P8" s="1"/>
  <c r="P7"/>
  <c r="N10"/>
  <c r="K9"/>
  <c r="L8" s="1"/>
  <c r="I10"/>
  <c r="J9" s="1"/>
  <c r="G9"/>
  <c r="H8" s="1"/>
  <c r="H7"/>
  <c r="E10"/>
  <c r="F9" s="1"/>
  <c r="T8"/>
  <c r="S10" l="1"/>
  <c r="Q11"/>
  <c r="R10" s="1"/>
  <c r="O10"/>
  <c r="P9" s="1"/>
  <c r="N11"/>
  <c r="K10"/>
  <c r="L9" s="1"/>
  <c r="I11"/>
  <c r="J10" s="1"/>
  <c r="G10"/>
  <c r="H9" s="1"/>
  <c r="E11"/>
  <c r="F10" s="1"/>
  <c r="T9"/>
  <c r="S11" l="1"/>
  <c r="Q12"/>
  <c r="R11" s="1"/>
  <c r="O11"/>
  <c r="P10" s="1"/>
  <c r="N12"/>
  <c r="K11"/>
  <c r="L10" s="1"/>
  <c r="I12"/>
  <c r="J11" s="1"/>
  <c r="G11"/>
  <c r="H10" s="1"/>
  <c r="E12"/>
  <c r="F11" s="1"/>
  <c r="T10"/>
  <c r="S12" l="1"/>
  <c r="Q13"/>
  <c r="R12" s="1"/>
  <c r="O12"/>
  <c r="P11" s="1"/>
  <c r="N13"/>
  <c r="K12"/>
  <c r="L11" s="1"/>
  <c r="I13"/>
  <c r="J12" s="1"/>
  <c r="G12"/>
  <c r="H11" s="1"/>
  <c r="E13"/>
  <c r="F12" s="1"/>
  <c r="T11"/>
  <c r="S13" l="1"/>
  <c r="Q14"/>
  <c r="R13" s="1"/>
  <c r="O13"/>
  <c r="P12" s="1"/>
  <c r="N14"/>
  <c r="K13"/>
  <c r="L12" s="1"/>
  <c r="I14"/>
  <c r="J13" s="1"/>
  <c r="G13"/>
  <c r="H12" s="1"/>
  <c r="E14"/>
  <c r="F13" s="1"/>
  <c r="T12"/>
  <c r="S14" l="1"/>
  <c r="Q15"/>
  <c r="O14"/>
  <c r="P13" s="1"/>
  <c r="N15"/>
  <c r="K14"/>
  <c r="L13" s="1"/>
  <c r="I15"/>
  <c r="J14" s="1"/>
  <c r="G14"/>
  <c r="H13" s="1"/>
  <c r="E15"/>
  <c r="F14" s="1"/>
  <c r="T13"/>
  <c r="S15" l="1"/>
  <c r="Q16"/>
  <c r="R15" s="1"/>
  <c r="R14"/>
  <c r="O15"/>
  <c r="P14" s="1"/>
  <c r="N16"/>
  <c r="K15"/>
  <c r="L14" s="1"/>
  <c r="I16"/>
  <c r="J15" s="1"/>
  <c r="G15"/>
  <c r="H14" s="1"/>
  <c r="E16"/>
  <c r="F15" s="1"/>
  <c r="T14"/>
  <c r="S16" l="1"/>
  <c r="Q17"/>
  <c r="O16"/>
  <c r="P15" s="1"/>
  <c r="N17"/>
  <c r="K16"/>
  <c r="L15" s="1"/>
  <c r="I17"/>
  <c r="J16" s="1"/>
  <c r="G16"/>
  <c r="H15" s="1"/>
  <c r="E17"/>
  <c r="F16" s="1"/>
  <c r="T15"/>
  <c r="S17" l="1"/>
  <c r="Q18"/>
  <c r="R16"/>
  <c r="O17"/>
  <c r="P16" s="1"/>
  <c r="N18"/>
  <c r="K17"/>
  <c r="L16" s="1"/>
  <c r="I18"/>
  <c r="J17" s="1"/>
  <c r="G17"/>
  <c r="H16" s="1"/>
  <c r="E18"/>
  <c r="F17" s="1"/>
  <c r="T16"/>
  <c r="S18" l="1"/>
  <c r="Q19"/>
  <c r="R18" s="1"/>
  <c r="R17"/>
  <c r="O18"/>
  <c r="P17" s="1"/>
  <c r="N19"/>
  <c r="K18"/>
  <c r="L17" s="1"/>
  <c r="I19"/>
  <c r="J18" s="1"/>
  <c r="G18"/>
  <c r="H17" s="1"/>
  <c r="E19"/>
  <c r="F18" s="1"/>
  <c r="T17"/>
  <c r="S19" l="1"/>
  <c r="Q20"/>
  <c r="R19" s="1"/>
  <c r="O19"/>
  <c r="P18" s="1"/>
  <c r="N20"/>
  <c r="K19"/>
  <c r="L18" s="1"/>
  <c r="I20"/>
  <c r="J19" s="1"/>
  <c r="G19"/>
  <c r="H18" s="1"/>
  <c r="E20"/>
  <c r="F19" s="1"/>
  <c r="T18"/>
  <c r="S20" l="1"/>
  <c r="Q21"/>
  <c r="R20" s="1"/>
  <c r="O20"/>
  <c r="P19" s="1"/>
  <c r="N21"/>
  <c r="K20"/>
  <c r="L19" s="1"/>
  <c r="I21"/>
  <c r="J20" s="1"/>
  <c r="G20"/>
  <c r="H19" s="1"/>
  <c r="E21"/>
  <c r="F20" s="1"/>
  <c r="T19"/>
  <c r="S21" l="1"/>
  <c r="Q22"/>
  <c r="R21" s="1"/>
  <c r="O21"/>
  <c r="P20" s="1"/>
  <c r="N22"/>
  <c r="K21"/>
  <c r="L20" s="1"/>
  <c r="I22"/>
  <c r="J21" s="1"/>
  <c r="G21"/>
  <c r="H20" s="1"/>
  <c r="E22"/>
  <c r="F21" s="1"/>
  <c r="T20"/>
  <c r="S22" l="1"/>
  <c r="Q23"/>
  <c r="R22" s="1"/>
  <c r="O22"/>
  <c r="P21" s="1"/>
  <c r="N23"/>
  <c r="K22"/>
  <c r="L21" s="1"/>
  <c r="I23"/>
  <c r="J22" s="1"/>
  <c r="G22"/>
  <c r="H21" s="1"/>
  <c r="E23"/>
  <c r="F22" s="1"/>
  <c r="T21"/>
  <c r="S23" l="1"/>
  <c r="Q24"/>
  <c r="R23" s="1"/>
  <c r="O23"/>
  <c r="P22" s="1"/>
  <c r="N24"/>
  <c r="K23"/>
  <c r="L22" s="1"/>
  <c r="I24"/>
  <c r="J23" s="1"/>
  <c r="G23"/>
  <c r="H22" s="1"/>
  <c r="E24"/>
  <c r="F23" s="1"/>
  <c r="T22"/>
  <c r="S24" l="1"/>
  <c r="Q25"/>
  <c r="R24" s="1"/>
  <c r="O24"/>
  <c r="P23" s="1"/>
  <c r="N25"/>
  <c r="K24"/>
  <c r="L23" s="1"/>
  <c r="I25"/>
  <c r="J24" s="1"/>
  <c r="G24"/>
  <c r="H23" s="1"/>
  <c r="E25"/>
  <c r="F24" s="1"/>
  <c r="T23"/>
  <c r="S25" l="1"/>
  <c r="Q26"/>
  <c r="R25" s="1"/>
  <c r="O25"/>
  <c r="P24" s="1"/>
  <c r="N26"/>
  <c r="K25"/>
  <c r="L24" s="1"/>
  <c r="I26"/>
  <c r="J25" s="1"/>
  <c r="G25"/>
  <c r="H24" s="1"/>
  <c r="E26"/>
  <c r="F25" s="1"/>
  <c r="T24"/>
  <c r="S26" l="1"/>
  <c r="Q27"/>
  <c r="R26" s="1"/>
  <c r="O26"/>
  <c r="P25" s="1"/>
  <c r="N27"/>
  <c r="K26"/>
  <c r="L25" s="1"/>
  <c r="I27"/>
  <c r="J26" s="1"/>
  <c r="G26"/>
  <c r="H25" s="1"/>
  <c r="E27"/>
  <c r="F26" s="1"/>
  <c r="T25"/>
  <c r="S27" l="1"/>
  <c r="Q28"/>
  <c r="R27" s="1"/>
  <c r="O27"/>
  <c r="P26" s="1"/>
  <c r="N28"/>
  <c r="K27"/>
  <c r="L26" s="1"/>
  <c r="I28"/>
  <c r="J27" s="1"/>
  <c r="G27"/>
  <c r="H26" s="1"/>
  <c r="E28"/>
  <c r="F27" s="1"/>
  <c r="T26"/>
  <c r="S28" l="1"/>
  <c r="Q29"/>
  <c r="R28" s="1"/>
  <c r="O28"/>
  <c r="P27" s="1"/>
  <c r="N29"/>
  <c r="K28"/>
  <c r="L27" s="1"/>
  <c r="I29"/>
  <c r="J28" s="1"/>
  <c r="G28"/>
  <c r="H27" s="1"/>
  <c r="E29"/>
  <c r="F28" s="1"/>
  <c r="T27"/>
  <c r="S29" l="1"/>
  <c r="Q30"/>
  <c r="O29"/>
  <c r="P28" s="1"/>
  <c r="N30"/>
  <c r="K29"/>
  <c r="L28" s="1"/>
  <c r="I30"/>
  <c r="J29" s="1"/>
  <c r="G29"/>
  <c r="H28" s="1"/>
  <c r="E30"/>
  <c r="F29" s="1"/>
  <c r="T28"/>
  <c r="S30" l="1"/>
  <c r="Q31"/>
  <c r="R30" s="1"/>
  <c r="R29"/>
  <c r="O30"/>
  <c r="P29" s="1"/>
  <c r="N31"/>
  <c r="K30"/>
  <c r="L29" s="1"/>
  <c r="I31"/>
  <c r="J30" s="1"/>
  <c r="G30"/>
  <c r="H29" s="1"/>
  <c r="E31"/>
  <c r="F30" s="1"/>
  <c r="T29"/>
  <c r="S31" l="1"/>
  <c r="Q32"/>
  <c r="R31" s="1"/>
  <c r="O31"/>
  <c r="P30" s="1"/>
  <c r="N32"/>
  <c r="K31"/>
  <c r="L30" s="1"/>
  <c r="I32"/>
  <c r="J31" s="1"/>
  <c r="G31"/>
  <c r="H30" s="1"/>
  <c r="E32"/>
  <c r="F31" s="1"/>
  <c r="T30"/>
  <c r="S32" l="1"/>
  <c r="Q33"/>
  <c r="O32"/>
  <c r="P31" s="1"/>
  <c r="N33"/>
  <c r="K32"/>
  <c r="L31" s="1"/>
  <c r="I33"/>
  <c r="J32" s="1"/>
  <c r="G32"/>
  <c r="H31" s="1"/>
  <c r="E33"/>
  <c r="F32" s="1"/>
  <c r="T31"/>
  <c r="S33" l="1"/>
  <c r="Q34"/>
  <c r="R33" s="1"/>
  <c r="R32"/>
  <c r="O33"/>
  <c r="P32" s="1"/>
  <c r="N34"/>
  <c r="K33"/>
  <c r="L32" s="1"/>
  <c r="I34"/>
  <c r="J33" s="1"/>
  <c r="G33"/>
  <c r="H32" s="1"/>
  <c r="E34"/>
  <c r="F33" s="1"/>
  <c r="T32"/>
  <c r="S34" l="1"/>
  <c r="Q35"/>
  <c r="R34" s="1"/>
  <c r="O34"/>
  <c r="P33" s="1"/>
  <c r="N35"/>
  <c r="K34"/>
  <c r="L33" s="1"/>
  <c r="I35"/>
  <c r="J34" s="1"/>
  <c r="G34"/>
  <c r="H33" s="1"/>
  <c r="E35"/>
  <c r="F34" s="1"/>
  <c r="T33"/>
  <c r="S35" l="1"/>
  <c r="Q36"/>
  <c r="R35" s="1"/>
  <c r="O35"/>
  <c r="P34" s="1"/>
  <c r="N36"/>
  <c r="K35"/>
  <c r="L34" s="1"/>
  <c r="I36"/>
  <c r="J35" s="1"/>
  <c r="G35"/>
  <c r="H34" s="1"/>
  <c r="E36"/>
  <c r="F35" s="1"/>
  <c r="T34"/>
  <c r="S36" l="1"/>
  <c r="Q37"/>
  <c r="R36" s="1"/>
  <c r="O36"/>
  <c r="P35" s="1"/>
  <c r="N37"/>
  <c r="K36"/>
  <c r="L35" s="1"/>
  <c r="I37"/>
  <c r="J36" s="1"/>
  <c r="G36"/>
  <c r="H35" s="1"/>
  <c r="E37"/>
  <c r="F36" s="1"/>
  <c r="T35"/>
  <c r="S37" l="1"/>
  <c r="Q38"/>
  <c r="R37" s="1"/>
  <c r="O37"/>
  <c r="P36" s="1"/>
  <c r="N38"/>
  <c r="K37"/>
  <c r="L36" s="1"/>
  <c r="I38"/>
  <c r="J37" s="1"/>
  <c r="G37"/>
  <c r="H36" s="1"/>
  <c r="E38"/>
  <c r="F37" s="1"/>
  <c r="T36"/>
  <c r="S38" l="1"/>
  <c r="Q39"/>
  <c r="R38" s="1"/>
  <c r="O38"/>
  <c r="P37" s="1"/>
  <c r="N39"/>
  <c r="K38"/>
  <c r="L37" s="1"/>
  <c r="I39"/>
  <c r="J38" s="1"/>
  <c r="G38"/>
  <c r="H37" s="1"/>
  <c r="E39"/>
  <c r="F38" s="1"/>
  <c r="T37"/>
  <c r="S39" l="1"/>
  <c r="Q40"/>
  <c r="R39" s="1"/>
  <c r="O39"/>
  <c r="P38" s="1"/>
  <c r="N40"/>
  <c r="K39"/>
  <c r="L38" s="1"/>
  <c r="I40"/>
  <c r="J39" s="1"/>
  <c r="G39"/>
  <c r="H38" s="1"/>
  <c r="E40"/>
  <c r="F39" s="1"/>
  <c r="T38"/>
  <c r="S40" l="1"/>
  <c r="Q41"/>
  <c r="R40" s="1"/>
  <c r="O40"/>
  <c r="P39" s="1"/>
  <c r="N41"/>
  <c r="K40"/>
  <c r="L39" s="1"/>
  <c r="I41"/>
  <c r="J40" s="1"/>
  <c r="G40"/>
  <c r="H39" s="1"/>
  <c r="E41"/>
  <c r="F40" s="1"/>
  <c r="T39"/>
  <c r="S41" l="1"/>
  <c r="Q42"/>
  <c r="R41" s="1"/>
  <c r="O41"/>
  <c r="P40" s="1"/>
  <c r="N42"/>
  <c r="K41"/>
  <c r="L40" s="1"/>
  <c r="I42"/>
  <c r="J41" s="1"/>
  <c r="G41"/>
  <c r="H40" s="1"/>
  <c r="E42"/>
  <c r="F41" s="1"/>
  <c r="T40"/>
  <c r="S42" l="1"/>
  <c r="Q43"/>
  <c r="R42" s="1"/>
  <c r="O42"/>
  <c r="P41" s="1"/>
  <c r="N43"/>
  <c r="N44"/>
  <c r="K42"/>
  <c r="L41" s="1"/>
  <c r="I43"/>
  <c r="J42" s="1"/>
  <c r="G42"/>
  <c r="H41" s="1"/>
  <c r="E43"/>
  <c r="F42" s="1"/>
  <c r="T41"/>
  <c r="S43" l="1"/>
  <c r="Q44"/>
  <c r="R44" s="1"/>
  <c r="O43"/>
  <c r="P42" s="1"/>
  <c r="K43"/>
  <c r="L42" s="1"/>
  <c r="I44"/>
  <c r="J44" s="1"/>
  <c r="G43"/>
  <c r="H42" s="1"/>
  <c r="E44"/>
  <c r="F44" s="1"/>
  <c r="T42"/>
  <c r="R43" l="1"/>
  <c r="S44"/>
  <c r="O44"/>
  <c r="P44" s="1"/>
  <c r="K44"/>
  <c r="L44" s="1"/>
  <c r="J43"/>
  <c r="G44"/>
  <c r="H44" s="1"/>
  <c r="F43"/>
  <c r="T44"/>
  <c r="P43" l="1"/>
  <c r="L43"/>
  <c r="H43"/>
  <c r="T43"/>
</calcChain>
</file>

<file path=xl/comments1.xml><?xml version="1.0" encoding="utf-8"?>
<comments xmlns="http://schemas.openxmlformats.org/spreadsheetml/2006/main">
  <authors>
    <author>TonyAdmin</author>
    <author>Tony C.</author>
  </authors>
  <commentList>
    <comment ref="A2" authorId="0">
      <text>
        <r>
          <rPr>
            <b/>
            <sz val="8"/>
            <color indexed="81"/>
            <rFont val="Tahoma"/>
            <family val="2"/>
          </rPr>
          <t xml:space="preserve">Vertex 1 Name
</t>
        </r>
        <r>
          <rPr>
            <sz val="8"/>
            <color indexed="81"/>
            <rFont val="Tahoma"/>
            <family val="2"/>
          </rPr>
          <t xml:space="preserve">
Enter the name of the edge's first vertex.
</t>
        </r>
        <r>
          <rPr>
            <u/>
            <sz val="8"/>
            <color indexed="81"/>
            <rFont val="Tahoma"/>
            <family val="2"/>
          </rPr>
          <t>Worksheet Overview</t>
        </r>
        <r>
          <rPr>
            <sz val="8"/>
            <color indexed="81"/>
            <rFont val="Tahoma"/>
            <family val="2"/>
          </rPr>
          <t xml:space="preserve">
To create a NodeXL graph in Excel 2007, enter the graph's edges on this worksheet, one row per edge.  The first two columns are required; the other columns can be used to customize the edge's appearance.
To customize the appearance of an individual vertex or add an isolated vertex not connected to an edge, click the "Vertices" tab near Excel's lower-left corner.
After you have entered the edges, click the "Show Graph" button in the NodeXL tab in Excel's Ribbon.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text>
    </comment>
    <comment ref="B2" authorId="0">
      <text>
        <r>
          <rPr>
            <b/>
            <sz val="8"/>
            <color indexed="81"/>
            <rFont val="Tahoma"/>
            <family val="2"/>
          </rPr>
          <t xml:space="preserve">Vertex 2 Name
</t>
        </r>
        <r>
          <rPr>
            <sz val="8"/>
            <color indexed="81"/>
            <rFont val="Tahoma"/>
            <family val="2"/>
          </rPr>
          <t xml:space="preserve">
Enter the name of the edge's second vertex.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text>
    </comment>
    <comment ref="C2" authorId="0">
      <text>
        <r>
          <rPr>
            <b/>
            <sz val="8"/>
            <color indexed="81"/>
            <rFont val="Tahoma"/>
            <family val="2"/>
          </rPr>
          <t xml:space="preserve">Edge Color
</t>
        </r>
        <r>
          <rPr>
            <sz val="8"/>
            <color indexed="81"/>
            <rFont val="Tahoma"/>
            <family val="2"/>
          </rPr>
          <t xml:space="preserve">
To select an optional edge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D2" authorId="0">
      <text>
        <r>
          <rPr>
            <b/>
            <sz val="8"/>
            <color indexed="81"/>
            <rFont val="Tahoma"/>
            <family val="2"/>
          </rPr>
          <t xml:space="preserve">Edge Width
</t>
        </r>
        <r>
          <rPr>
            <sz val="8"/>
            <color indexed="81"/>
            <rFont val="Tahoma"/>
            <family val="2"/>
          </rPr>
          <t xml:space="preserve">
Enter an optional edge width between 1 and 10.</t>
        </r>
      </text>
    </comment>
    <comment ref="E2" authorId="0">
      <text>
        <r>
          <rPr>
            <b/>
            <sz val="8"/>
            <color indexed="81"/>
            <rFont val="Tahoma"/>
            <family val="2"/>
          </rPr>
          <t xml:space="preserve">Edge Opacity
</t>
        </r>
        <r>
          <rPr>
            <sz val="8"/>
            <color indexed="81"/>
            <rFont val="Tahoma"/>
            <family val="2"/>
          </rPr>
          <t xml:space="preserve">
Enter an optional edge opacity between 0 (transparent) and 100 (opaque).</t>
        </r>
      </text>
    </comment>
    <comment ref="F2" authorId="0">
      <text>
        <r>
          <rPr>
            <b/>
            <sz val="8"/>
            <color indexed="81"/>
            <rFont val="Tahoma"/>
            <family val="2"/>
          </rPr>
          <t xml:space="preserve">Edge Visibility
</t>
        </r>
        <r>
          <rPr>
            <sz val="8"/>
            <color indexed="81"/>
            <rFont val="Tahoma"/>
            <family val="2"/>
          </rPr>
          <t xml:space="preserve">
Select an optional edge visibility.
</t>
        </r>
        <r>
          <rPr>
            <b/>
            <sz val="8"/>
            <color indexed="81"/>
            <rFont val="Tahoma"/>
            <family val="2"/>
          </rPr>
          <t>Show</t>
        </r>
        <r>
          <rPr>
            <sz val="8"/>
            <color indexed="81"/>
            <rFont val="Tahoma"/>
            <family val="2"/>
          </rPr>
          <t xml:space="preserve">
Read the edge into the graph and show it.  This is the default.
</t>
        </r>
        <r>
          <rPr>
            <b/>
            <sz val="8"/>
            <color indexed="81"/>
            <rFont val="Tahoma"/>
            <family val="2"/>
          </rPr>
          <t>Skip</t>
        </r>
        <r>
          <rPr>
            <sz val="8"/>
            <color indexed="81"/>
            <rFont val="Tahoma"/>
            <family val="2"/>
          </rPr>
          <t xml:space="preserve">
Skip the edge row.  Do not read it into the graph.
</t>
        </r>
        <r>
          <rPr>
            <b/>
            <sz val="8"/>
            <color indexed="81"/>
            <rFont val="Tahoma"/>
            <family val="2"/>
          </rPr>
          <t>Hide</t>
        </r>
        <r>
          <rPr>
            <sz val="8"/>
            <color indexed="81"/>
            <rFont val="Tahoma"/>
            <family val="2"/>
          </rPr>
          <t xml:space="preserve">
Read the edge into the graph but hide it.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0 = Skip
2 = Hide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G2" authorId="1">
      <text>
        <r>
          <rPr>
            <b/>
            <sz val="8"/>
            <color indexed="81"/>
            <rFont val="Tahoma"/>
            <family val="2"/>
          </rPr>
          <t xml:space="preserve">Edge Label
</t>
        </r>
        <r>
          <rPr>
            <sz val="8"/>
            <color indexed="81"/>
            <rFont val="Tahoma"/>
            <family val="2"/>
          </rPr>
          <t xml:space="preserve">Enter an optional edge label.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text>
    </comment>
    <comment ref="H2" authorId="0">
      <text>
        <r>
          <rPr>
            <b/>
            <sz val="8"/>
            <color indexed="81"/>
            <rFont val="Tahoma"/>
            <family val="2"/>
          </rPr>
          <t xml:space="preserve">Edge ID
</t>
        </r>
        <r>
          <rPr>
            <sz val="8"/>
            <color indexed="81"/>
            <rFont val="Tahoma"/>
            <family val="2"/>
          </rPr>
          <t>This is a unique ID that gets filled in automatically.  Do not edit this column.</t>
        </r>
      </text>
    </comment>
    <comment ref="J2" authorId="0">
      <text>
        <r>
          <rPr>
            <b/>
            <sz val="8"/>
            <color indexed="81"/>
            <rFont val="Tahoma"/>
            <family val="2"/>
          </rPr>
          <t xml:space="preserve">How to Add Your Own Columns
</t>
        </r>
        <r>
          <rPr>
            <sz val="8"/>
            <color indexed="81"/>
            <rFont val="Tahoma"/>
            <family val="2"/>
          </rPr>
          <t>If you want NodeXL to use any columns you add, you must add them to this table.  The table is distinguished from the rest of the worksheet by the table column headers in row 2, so you can tell where the table ends and the rest of the worksheet begins.
You can add a column to the right end of the table by simply typing a column name into the first empty cell in row 2.  Excel will automatically extend the table to the right to include the new column.
You can also insert a column anywhere within the table, but that will interfere with NodeXL's ability to show and hide groups of related columns and is not recommended.</t>
        </r>
        <r>
          <rPr>
            <b/>
            <sz val="8"/>
            <color indexed="81"/>
            <rFont val="Tahoma"/>
            <family val="2"/>
          </rPr>
          <t xml:space="preserve">
</t>
        </r>
        <r>
          <rPr>
            <sz val="8"/>
            <color indexed="81"/>
            <rFont val="Tahoma"/>
            <family val="2"/>
          </rPr>
          <t xml:space="preserve">
</t>
        </r>
      </text>
    </comment>
  </commentList>
</comments>
</file>

<file path=xl/comments2.xml><?xml version="1.0" encoding="utf-8"?>
<comments xmlns="http://schemas.openxmlformats.org/spreadsheetml/2006/main">
  <authors>
    <author>TonyAdmin</author>
    <author>Tony C.</author>
  </authors>
  <commentList>
    <comment ref="A2" authorId="0">
      <text>
        <r>
          <rPr>
            <b/>
            <sz val="8"/>
            <color indexed="81"/>
            <rFont val="Tahoma"/>
            <family val="2"/>
          </rPr>
          <t xml:space="preserve">Vertex Name
</t>
        </r>
        <r>
          <rPr>
            <sz val="8"/>
            <color indexed="81"/>
            <rFont val="Tahoma"/>
            <family val="2"/>
          </rPr>
          <t xml:space="preserve">
Enter the name of the vertex.
</t>
        </r>
        <r>
          <rPr>
            <u/>
            <sz val="8"/>
            <color indexed="81"/>
            <rFont val="Tahoma"/>
            <family val="2"/>
          </rPr>
          <t>Worksheet Overview</t>
        </r>
        <r>
          <rPr>
            <sz val="8"/>
            <color indexed="81"/>
            <rFont val="Tahoma"/>
            <family val="2"/>
          </rPr>
          <t xml:space="preserve">
Use this worksheet to customize the appearance of the graph's vertices and to add isolated vertices that are not connected to edges.  You do not have to enter anything on this worksheet if you don't need either of these features.
</t>
        </r>
        <r>
          <rPr>
            <u/>
            <sz val="8"/>
            <color indexed="81"/>
            <rFont val="Tahoma"/>
            <family val="2"/>
          </rPr>
          <t>Images</t>
        </r>
        <r>
          <rPr>
            <sz val="8"/>
            <color indexed="81"/>
            <rFont val="Tahoma"/>
            <family val="2"/>
          </rPr>
          <t xml:space="preserve">
See the Images worksheet for details on showing vertices as images.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text>
    </comment>
    <comment ref="B2" authorId="0">
      <text>
        <r>
          <rPr>
            <b/>
            <sz val="8"/>
            <color indexed="81"/>
            <rFont val="Tahoma"/>
            <family val="2"/>
          </rPr>
          <t>Vertex Degree</t>
        </r>
        <r>
          <rPr>
            <sz val="8"/>
            <color indexed="81"/>
            <rFont val="Tahoma"/>
            <family val="2"/>
          </rPr>
          <t xml:space="preserve">
This and other graph metrics can be computed with the Graph Metrics button in the Analysis group in the NodeXL Ribbon tab.
</t>
        </r>
      </text>
    </comment>
    <comment ref="C2" authorId="0">
      <text>
        <r>
          <rPr>
            <b/>
            <sz val="8"/>
            <color indexed="81"/>
            <rFont val="Tahoma"/>
            <family val="2"/>
          </rPr>
          <t xml:space="preserve">Vertex In-Degree
</t>
        </r>
        <r>
          <rPr>
            <sz val="8"/>
            <color indexed="81"/>
            <rFont val="Tahoma"/>
            <family val="2"/>
          </rPr>
          <t xml:space="preserve">This and other graph metrics can be computed with the Graph Metrics button in the Analysis group in the NodeXL Ribbon tab.
</t>
        </r>
      </text>
    </comment>
    <comment ref="D2" authorId="0">
      <text>
        <r>
          <rPr>
            <b/>
            <sz val="8"/>
            <color indexed="81"/>
            <rFont val="Tahoma"/>
            <family val="2"/>
          </rPr>
          <t xml:space="preserve">Vertex Out-Degree
</t>
        </r>
        <r>
          <rPr>
            <sz val="8"/>
            <color indexed="81"/>
            <rFont val="Tahoma"/>
            <family val="2"/>
          </rPr>
          <t xml:space="preserve">This and other graph metrics can be computed with the Graph Metrics button in the Analysis group in the NodeXL Ribbon tab.
</t>
        </r>
      </text>
    </comment>
    <comment ref="E2" authorId="0">
      <text>
        <r>
          <rPr>
            <b/>
            <sz val="8"/>
            <color indexed="81"/>
            <rFont val="Tahoma"/>
            <family val="2"/>
          </rPr>
          <t xml:space="preserve">Vertex Betweenness Centrality
</t>
        </r>
        <r>
          <rPr>
            <sz val="8"/>
            <color indexed="81"/>
            <rFont val="Tahoma"/>
            <family val="2"/>
          </rPr>
          <t xml:space="preserve">This and other graph metrics can be computed with the Graph Metrics button in the Analysis group in the NodeXL Ribbon tab.
</t>
        </r>
      </text>
    </comment>
    <comment ref="F2" authorId="0">
      <text>
        <r>
          <rPr>
            <b/>
            <sz val="8"/>
            <color indexed="81"/>
            <rFont val="Tahoma"/>
            <family val="2"/>
          </rPr>
          <t xml:space="preserve">Vertex Closeness Centrality
</t>
        </r>
        <r>
          <rPr>
            <sz val="8"/>
            <color indexed="81"/>
            <rFont val="Tahoma"/>
            <family val="2"/>
          </rPr>
          <t xml:space="preserve">This and other graph metrics can be computed with the Graph Metrics button in the Analysis group in the NodeXL Ribbon tab.
</t>
        </r>
      </text>
    </comment>
    <comment ref="G2" authorId="0">
      <text>
        <r>
          <rPr>
            <b/>
            <sz val="8"/>
            <color indexed="81"/>
            <rFont val="Tahoma"/>
            <family val="2"/>
          </rPr>
          <t xml:space="preserve">Vertex Eigenvector Centrality
</t>
        </r>
        <r>
          <rPr>
            <sz val="8"/>
            <color indexed="81"/>
            <rFont val="Tahoma"/>
            <family val="2"/>
          </rPr>
          <t xml:space="preserve">This and other graph metrics can be computed with the Graph Metrics button in the Analysis group in the NodeXL Ribbon tab.
</t>
        </r>
      </text>
    </comment>
    <comment ref="H2" authorId="0">
      <text>
        <r>
          <rPr>
            <b/>
            <sz val="8"/>
            <color indexed="81"/>
            <rFont val="Tahoma"/>
            <family val="2"/>
          </rPr>
          <t xml:space="preserve">Vertex Clustering Coefficient
</t>
        </r>
        <r>
          <rPr>
            <sz val="8"/>
            <color indexed="81"/>
            <rFont val="Tahoma"/>
            <family val="2"/>
          </rPr>
          <t xml:space="preserve">This and other graph metrics can be computed with the Graph Metrics button in the Analysis group in the NodeXL Ribbon tab.
</t>
        </r>
      </text>
    </comment>
    <comment ref="I2" authorId="0">
      <text>
        <r>
          <rPr>
            <b/>
            <sz val="8"/>
            <color indexed="81"/>
            <rFont val="Tahoma"/>
            <family val="2"/>
          </rPr>
          <t xml:space="preserve">Vertex Color
</t>
        </r>
        <r>
          <rPr>
            <sz val="8"/>
            <color indexed="81"/>
            <rFont val="Tahoma"/>
            <family val="2"/>
          </rPr>
          <t xml:space="preserve">
To select an optional vertex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
</t>
        </r>
      </text>
    </comment>
    <comment ref="J2" authorId="0">
      <text>
        <r>
          <rPr>
            <b/>
            <sz val="8"/>
            <color indexed="81"/>
            <rFont val="Tahoma"/>
            <family val="2"/>
          </rPr>
          <t xml:space="preserve">Vertex Shape
</t>
        </r>
        <r>
          <rPr>
            <sz val="8"/>
            <color indexed="81"/>
            <rFont val="Tahoma"/>
            <family val="2"/>
          </rPr>
          <t xml:space="preserve">
Select an optional vertex shape.
</t>
        </r>
        <r>
          <rPr>
            <u/>
            <sz val="8"/>
            <color indexed="81"/>
            <rFont val="Tahoma"/>
            <family val="2"/>
          </rPr>
          <t>Formulas</t>
        </r>
        <r>
          <rPr>
            <sz val="8"/>
            <color indexed="81"/>
            <rFont val="Tahoma"/>
            <family val="2"/>
          </rPr>
          <t xml:space="preserve">
If you are using Excel formulas to compute the shapes, you may find it helpful to use the numerical options instead of text:
1 = Circle
2 = Disk
3 = Sphere
4 = Square
5 = Solid Square
6 = Diamond
7 = Solid Diamond
8 = Triangle
9 = Solid Triangle
10 = Label
11 = Image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K2" authorId="0">
      <text>
        <r>
          <rPr>
            <b/>
            <sz val="8"/>
            <color indexed="81"/>
            <rFont val="Tahoma"/>
            <family val="2"/>
          </rPr>
          <t xml:space="preserve">Vertex Size
</t>
        </r>
        <r>
          <rPr>
            <sz val="8"/>
            <color indexed="81"/>
            <rFont val="Tahoma"/>
            <family val="2"/>
          </rPr>
          <t xml:space="preserve">
Enter an optional vertex size between 1 and 100.</t>
        </r>
      </text>
    </comment>
    <comment ref="L2" authorId="0">
      <text>
        <r>
          <rPr>
            <b/>
            <sz val="8"/>
            <color indexed="81"/>
            <rFont val="Tahoma"/>
            <family val="2"/>
          </rPr>
          <t xml:space="preserve">Vertex Opacity
</t>
        </r>
        <r>
          <rPr>
            <sz val="8"/>
            <color indexed="81"/>
            <rFont val="Tahoma"/>
            <family val="2"/>
          </rPr>
          <t xml:space="preserve">
Enter an optional vertex opacity between 0 (transparent) and 100 (opaque).</t>
        </r>
      </text>
    </comment>
    <comment ref="M2" authorId="0">
      <text>
        <r>
          <rPr>
            <b/>
            <sz val="8"/>
            <color indexed="81"/>
            <rFont val="Tahoma"/>
            <family val="2"/>
          </rPr>
          <t>Image File</t>
        </r>
        <r>
          <rPr>
            <sz val="8"/>
            <color indexed="81"/>
            <rFont val="Tahoma"/>
            <family val="2"/>
          </rPr>
          <t xml:space="preserve">
To show a vertex as an image, set the Shape to Image and enter one of the following into the Image File column:
* The full path to an image file on your computer or local network.  Example: "C:\MyImages\Image.jpg".
* If the workbook has been saved, a path that is relative to the saved workbook file.  Example: "Images\Image.jpg"
* An URL to an image on the Internet.  Example: "http://www.somesite.com/Image.jpg".</t>
        </r>
      </text>
    </comment>
    <comment ref="N2" authorId="0">
      <text>
        <r>
          <rPr>
            <b/>
            <sz val="8"/>
            <color indexed="81"/>
            <rFont val="Tahoma"/>
            <family val="2"/>
          </rPr>
          <t xml:space="preserve">Vertex Visibility
</t>
        </r>
        <r>
          <rPr>
            <sz val="8"/>
            <color indexed="81"/>
            <rFont val="Tahoma"/>
            <family val="2"/>
          </rPr>
          <t xml:space="preserve">
Select an optional vertex visibility
</t>
        </r>
        <r>
          <rPr>
            <b/>
            <sz val="8"/>
            <color indexed="81"/>
            <rFont val="Tahoma"/>
            <family val="2"/>
          </rPr>
          <t>Show if in an Edge</t>
        </r>
        <r>
          <rPr>
            <sz val="8"/>
            <color indexed="81"/>
            <rFont val="Tahoma"/>
            <family val="2"/>
          </rPr>
          <t xml:space="preserve">
If the vertex is part of an edge, show it.  Otherwise, ignore the vertex row.  This is the default.
</t>
        </r>
        <r>
          <rPr>
            <b/>
            <sz val="8"/>
            <color indexed="81"/>
            <rFont val="Tahoma"/>
            <family val="2"/>
          </rPr>
          <t>Skip</t>
        </r>
        <r>
          <rPr>
            <sz val="8"/>
            <color indexed="81"/>
            <rFont val="Tahoma"/>
            <family val="2"/>
          </rPr>
          <t xml:space="preserve">
Skip the vertex row and any edge rows that use the vertex.  Do not read them into the graph.
</t>
        </r>
        <r>
          <rPr>
            <b/>
            <sz val="8"/>
            <color indexed="81"/>
            <rFont val="Tahoma"/>
            <family val="2"/>
          </rPr>
          <t>Hide</t>
        </r>
        <r>
          <rPr>
            <sz val="8"/>
            <color indexed="81"/>
            <rFont val="Tahoma"/>
            <family val="2"/>
          </rPr>
          <t xml:space="preserve">
If the vertex is part of an edge, hide the vertex and its edges.  Otherwise, ignore the vertex row.
</t>
        </r>
        <r>
          <rPr>
            <b/>
            <sz val="8"/>
            <color indexed="81"/>
            <rFont val="Tahoma"/>
            <family val="2"/>
          </rPr>
          <t>Show</t>
        </r>
        <r>
          <rPr>
            <sz val="8"/>
            <color indexed="81"/>
            <rFont val="Tahoma"/>
            <family val="2"/>
          </rPr>
          <t xml:space="preserve">
Show the vertex regardless of whether it is part of an edge.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if in an Edge
0 = Skip
2 = Hide
4 = Show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O2" authorId="0">
      <text>
        <r>
          <rPr>
            <b/>
            <sz val="8"/>
            <color indexed="81"/>
            <rFont val="Tahoma"/>
            <family val="2"/>
          </rPr>
          <t xml:space="preserve">Vertex Label
</t>
        </r>
        <r>
          <rPr>
            <sz val="8"/>
            <color indexed="81"/>
            <rFont val="Tahoma"/>
            <family val="2"/>
          </rPr>
          <t xml:space="preserve">
To show a vertex as a box containing text, set the Shape to Label and enter the text into the Label column.  To annotate another shape with text, set the Shape to something else and enter the annotation text into the Label column.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text>
    </comment>
    <comment ref="P2" authorId="0">
      <text>
        <r>
          <rPr>
            <b/>
            <sz val="8"/>
            <color indexed="81"/>
            <rFont val="Tahoma"/>
            <family val="2"/>
          </rPr>
          <t xml:space="preserve">Vertex Label Fill Color
</t>
        </r>
        <r>
          <rPr>
            <sz val="8"/>
            <color indexed="81"/>
            <rFont val="Tahoma"/>
            <family val="2"/>
          </rPr>
          <t>To select an optional fill color for the Label shape,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Q2" authorId="1">
      <text>
        <r>
          <rPr>
            <b/>
            <sz val="8"/>
            <color indexed="81"/>
            <rFont val="Tahoma"/>
            <family val="2"/>
          </rPr>
          <t xml:space="preserve">Vertex Label Position
</t>
        </r>
        <r>
          <rPr>
            <sz val="8"/>
            <color indexed="81"/>
            <rFont val="Tahoma"/>
            <family val="2"/>
          </rPr>
          <t xml:space="preserve">Select an optional vertex label position.  This is used only when the label annotates the vertex, not when the vertex Shape is Label.  Hover the mouse over the Label column header for more details.
</t>
        </r>
        <r>
          <rPr>
            <u/>
            <sz val="8"/>
            <color indexed="81"/>
            <rFont val="Tahoma"/>
            <family val="2"/>
          </rPr>
          <t>Formulas</t>
        </r>
        <r>
          <rPr>
            <sz val="8"/>
            <color indexed="81"/>
            <rFont val="Tahoma"/>
            <family val="2"/>
          </rPr>
          <t xml:space="preserve">
If you are using Excel formulas to compute the positions, you may find it helpful to use the numerical options instead of text:
1 = Top Left
2 = Top Center
3 = Top Right
4 = Middle Left
5 = Middle Center
6 = Middle Right
7 = Bottom Left
8 = Bottom Center
9 = Bottom Right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text>
    </comment>
    <comment ref="R2" authorId="0">
      <text>
        <r>
          <rPr>
            <b/>
            <sz val="8"/>
            <color indexed="81"/>
            <rFont val="Tahoma"/>
            <family val="2"/>
          </rPr>
          <t xml:space="preserve">Vertex Tooltip
</t>
        </r>
        <r>
          <rPr>
            <sz val="8"/>
            <color indexed="81"/>
            <rFont val="Tahoma"/>
            <family val="2"/>
          </rPr>
          <t xml:space="preserve">
Enter optional text that will pop up when the mouse is hovered over the vertex.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text>
    </comment>
    <comment ref="S2" authorId="0">
      <text>
        <r>
          <rPr>
            <b/>
            <sz val="8"/>
            <color indexed="81"/>
            <rFont val="Tahoma"/>
            <family val="2"/>
          </rPr>
          <t xml:space="preserve">Vertex Layout Order
</t>
        </r>
        <r>
          <rPr>
            <sz val="8"/>
            <color indexed="81"/>
            <rFont val="Tahoma"/>
            <family val="2"/>
          </rPr>
          <t xml:space="preserve">Enter an optional number to control the order in which the vertices are laid out in the graph.  This is ignored if the Fruchterman-Reingold, Harel-Koren Fast Multiscale,  Polar, Sugiyama, or Random Layout is selected.
</t>
        </r>
      </text>
    </comment>
    <comment ref="T2" authorId="0">
      <text>
        <r>
          <rPr>
            <b/>
            <sz val="8"/>
            <color indexed="81"/>
            <rFont val="Tahoma"/>
            <family val="2"/>
          </rPr>
          <t xml:space="preserve">Vertex Location
</t>
        </r>
        <r>
          <rPr>
            <sz val="8"/>
            <color indexed="81"/>
            <rFont val="Tahoma"/>
            <family val="2"/>
          </rPr>
          <t xml:space="preserve">
Enter an optional vertex location.  X and Y values should be between 0 and 9,999.</t>
        </r>
      </text>
    </comment>
    <comment ref="U2" authorId="0">
      <text>
        <r>
          <rPr>
            <b/>
            <sz val="8"/>
            <color indexed="81"/>
            <rFont val="Tahoma"/>
            <family val="2"/>
          </rPr>
          <t xml:space="preserve">Vertex Location
</t>
        </r>
        <r>
          <rPr>
            <sz val="8"/>
            <color indexed="81"/>
            <rFont val="Tahoma"/>
            <family val="2"/>
          </rPr>
          <t xml:space="preserve">
Enter an optional vertex location.  X and Y values should be between 0 and 9,999.</t>
        </r>
      </text>
    </comment>
    <comment ref="V2" authorId="0">
      <text>
        <r>
          <rPr>
            <b/>
            <sz val="8"/>
            <color indexed="81"/>
            <rFont val="Tahoma"/>
            <family val="2"/>
          </rPr>
          <t xml:space="preserve">Vertex Locked?
</t>
        </r>
        <r>
          <rPr>
            <sz val="8"/>
            <color indexed="81"/>
            <rFont val="Tahoma"/>
            <family val="2"/>
          </rPr>
          <t xml:space="preserve">
Set to Yes to lock the vertex at its current location.
</t>
        </r>
        <r>
          <rPr>
            <u/>
            <sz val="8"/>
            <color indexed="81"/>
            <rFont val="Tahoma"/>
            <family val="2"/>
          </rPr>
          <t>Formulas</t>
        </r>
        <r>
          <rPr>
            <sz val="8"/>
            <color indexed="81"/>
            <rFont val="Tahoma"/>
            <family val="2"/>
          </rPr>
          <t xml:space="preserve">
If you are using Excel formulas to compute the locked values, you may find it helpful to use the numerical options instead of text:
0 = No
1 = Yes
</t>
        </r>
        <r>
          <rPr>
            <u/>
            <sz val="8"/>
            <color indexed="81"/>
            <rFont val="Tahoma"/>
            <family val="2"/>
          </rPr>
          <t xml:space="preserve">Pasting
</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W2" authorId="0">
      <text>
        <r>
          <rPr>
            <b/>
            <sz val="8"/>
            <color indexed="81"/>
            <rFont val="Tahoma"/>
            <family val="2"/>
          </rPr>
          <t xml:space="preserve">Vertex Polar R
</t>
        </r>
        <r>
          <rPr>
            <sz val="8"/>
            <color indexed="81"/>
            <rFont val="Tahoma"/>
            <family val="2"/>
          </rPr>
          <t xml:space="preserve">
Enter an optional vertex polar radial coordinate.  This is used only when the Layout is set to Polar or Polar Absolute in the graph pane.
</t>
        </r>
        <r>
          <rPr>
            <u/>
            <sz val="8"/>
            <color indexed="81"/>
            <rFont val="Tahoma"/>
            <family val="2"/>
          </rPr>
          <t>For the Polar Layout</t>
        </r>
        <r>
          <rPr>
            <sz val="8"/>
            <color indexed="81"/>
            <rFont val="Tahoma"/>
            <family val="2"/>
          </rPr>
          <t xml:space="preserve">
0.0 represents the polar origin, which is the center of the graph pane, while 1.0 represents one-half the graph pane's width or height, whichever is smaller.
Polar R values less than 0.0 are allowed, but they have the same effect as the value 0.0.  Similarly, polar R values greater than 1.0 are allowed, but they have the same effect as the value 1.0.
Any vertex that is missing polar coordinates is placed at the polar origin.
</t>
        </r>
        <r>
          <rPr>
            <u/>
            <sz val="8"/>
            <color indexed="81"/>
            <rFont val="Tahoma"/>
            <family val="2"/>
          </rPr>
          <t>For the Polar Absolute Layout</t>
        </r>
        <r>
          <rPr>
            <sz val="8"/>
            <color indexed="81"/>
            <rFont val="Tahoma"/>
            <family val="2"/>
          </rPr>
          <t xml:space="preserve">
0.0 represents the polar origin, which is the center of the graph pane, while 1.0 represents an absolute distance of about 1/96 inch.
There are no limits on Polar R values when using the Polar Absolute layout.  Negative values have the effect of adding 180 degrees to the specified Polar Angle.
Any vertex that is missing polar coordinates is placed at the polar origin.
</t>
        </r>
      </text>
    </comment>
    <comment ref="X2" authorId="0">
      <text>
        <r>
          <rPr>
            <b/>
            <sz val="8"/>
            <color indexed="81"/>
            <rFont val="Tahoma"/>
            <family val="2"/>
          </rPr>
          <t xml:space="preserve">Vertex Polar Angle
</t>
        </r>
        <r>
          <rPr>
            <sz val="8"/>
            <color indexed="81"/>
            <rFont val="Tahoma"/>
            <family val="2"/>
          </rPr>
          <t>Enter an optional vertex polar angle coordinate, in degrees.  This is used only when the Layout is set to Polar or Polar Absolute in the graph pane.
0.0 degrees is to the right, 90.0 degrees is up, 180.0 degrees is to the left, and 270.0 degrees is down.  Angles less than 0 are allowed: -1.0 is the same as 359.0, for example.  Similarly, angles greater than 360.0 are allowed: 361.0 is the same as 1.0, for example.
Any vertex that is missing polar coordinates is placed at the polar origin.</t>
        </r>
        <r>
          <rPr>
            <b/>
            <sz val="8"/>
            <color indexed="81"/>
            <rFont val="Tahoma"/>
            <family val="2"/>
          </rPr>
          <t xml:space="preserve">
</t>
        </r>
      </text>
    </comment>
    <comment ref="Y2" authorId="0">
      <text>
        <r>
          <rPr>
            <b/>
            <sz val="8"/>
            <color indexed="81"/>
            <rFont val="Tahoma"/>
            <family val="2"/>
          </rPr>
          <t xml:space="preserve">Vertex ID
</t>
        </r>
        <r>
          <rPr>
            <sz val="8"/>
            <color indexed="81"/>
            <rFont val="Tahoma"/>
            <family val="2"/>
          </rPr>
          <t xml:space="preserve">
This is a unique ID that gets filled in automatically.  Do not edit this column.</t>
        </r>
      </text>
    </comment>
    <comment ref="AA2" authorId="0">
      <text>
        <r>
          <rPr>
            <b/>
            <sz val="8"/>
            <color indexed="81"/>
            <rFont val="Tahoma"/>
            <family val="2"/>
          </rPr>
          <t>How to Add Your Own Columns</t>
        </r>
        <r>
          <rPr>
            <sz val="8"/>
            <color indexed="81"/>
            <rFont val="Tahoma"/>
            <family val="2"/>
          </rPr>
          <t xml:space="preserve">
If you want NodeXL to use any columns you add, you must add them to this table.  The table is distinguished from the rest of the worksheet by the table column headers in row 2, so you can tell where the table ends and the rest of the worksheet begins.
You can add a column to the right end of the table by simply typing a column name into the first empty cell in row 2.  Excel will automatically extend the table to the right to include the new column.
You can also insert a column anywhere within the table, but that will interfere with NodeXL's ability to show and hide groups of related columns and is not recommended.</t>
        </r>
        <r>
          <rPr>
            <b/>
            <sz val="8"/>
            <color indexed="81"/>
            <rFont val="Tahoma"/>
            <family val="2"/>
          </rPr>
          <t xml:space="preserve">
</t>
        </r>
      </text>
    </comment>
  </commentList>
</comments>
</file>

<file path=xl/comments3.xml><?xml version="1.0" encoding="utf-8"?>
<comments xmlns="http://schemas.openxmlformats.org/spreadsheetml/2006/main">
  <authors>
    <author>TonyAdmin</author>
  </authors>
  <commentList>
    <comment ref="A1" authorId="0">
      <text>
        <r>
          <rPr>
            <b/>
            <sz val="8"/>
            <color indexed="81"/>
            <rFont val="Tahoma"/>
            <family val="2"/>
          </rPr>
          <t>Cluster Name</t>
        </r>
        <r>
          <rPr>
            <sz val="8"/>
            <color indexed="81"/>
            <rFont val="Tahoma"/>
            <family val="2"/>
          </rPr>
          <t xml:space="preserve">
Enter the name of the cluster.
</t>
        </r>
        <r>
          <rPr>
            <u/>
            <sz val="8"/>
            <color indexed="81"/>
            <rFont val="Tahoma"/>
            <family val="2"/>
          </rPr>
          <t>Worksheet Overview</t>
        </r>
        <r>
          <rPr>
            <sz val="8"/>
            <color indexed="81"/>
            <rFont val="Tahoma"/>
            <family val="2"/>
          </rPr>
          <t xml:space="preserve">
A cluster is a group of related vertices.  Clusters are indicated by vertex color and shape when the workbook is read into the graph.  All the vertices in one cluster might be red disks, for example.
You can automatically partition the graph into clusters by clicking the Find Clusters button on the NodeXL tab in the Excel Ribbon.  Automatic clustering uses the algorithm outlined in "Finding Community Structure in Mega-scale Social Networks," by Ken Wakita and Toshiyuki Tsurumi.
You can also enter the cluster information manually.  To enter the information manually, you must enter one row on this worksheet for each cluster, then indicate which vertices are in which clusters by filling in the Cluster Vertices worksheet.
When clusters are read into the workbook, the Color and Shape columns on the Vertices worksheet are ignored.</t>
        </r>
      </text>
    </comment>
    <comment ref="B1" authorId="0">
      <text>
        <r>
          <rPr>
            <b/>
            <sz val="8"/>
            <color indexed="81"/>
            <rFont val="Tahoma"/>
            <family val="2"/>
          </rPr>
          <t xml:space="preserve">Vertex Color
</t>
        </r>
        <r>
          <rPr>
            <sz val="8"/>
            <color indexed="81"/>
            <rFont val="Tahoma"/>
            <family val="2"/>
          </rPr>
          <t xml:space="preserve">
To select a color to use for all vertices in the cluster,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C1" authorId="0">
      <text>
        <r>
          <rPr>
            <b/>
            <sz val="8"/>
            <color indexed="81"/>
            <rFont val="Tahoma"/>
            <family val="2"/>
          </rPr>
          <t>Vertex Shape</t>
        </r>
        <r>
          <rPr>
            <sz val="8"/>
            <color indexed="81"/>
            <rFont val="Tahoma"/>
            <family val="2"/>
          </rPr>
          <t xml:space="preserve">
Select a shape to use for all vertices in the cluster.
</t>
        </r>
        <r>
          <rPr>
            <u/>
            <sz val="8"/>
            <color indexed="81"/>
            <rFont val="Tahoma"/>
            <family val="2"/>
          </rPr>
          <t>Pasting</t>
        </r>
        <r>
          <rPr>
            <sz val="8"/>
            <color indexed="81"/>
            <rFont val="Tahoma"/>
            <family val="2"/>
          </rPr>
          <t xml:space="preserve">
If you want to paste shapes into this column, do not use the standard Paste command (Ctrl-V).  The standard Paste command removes the shape drop-downs from the column.  Instead, use Home, Paste, Paste Values in the Excel Ribbon.</t>
        </r>
      </text>
    </comment>
  </commentList>
</comments>
</file>

<file path=xl/comments4.xml><?xml version="1.0" encoding="utf-8"?>
<comments xmlns="http://schemas.openxmlformats.org/spreadsheetml/2006/main">
  <authors>
    <author>TonyAdmin</author>
  </authors>
  <commentList>
    <comment ref="A1" authorId="0">
      <text>
        <r>
          <rPr>
            <b/>
            <sz val="8"/>
            <color indexed="81"/>
            <rFont val="Tahoma"/>
            <family val="2"/>
          </rPr>
          <t>Cluster Name</t>
        </r>
        <r>
          <rPr>
            <sz val="8"/>
            <color indexed="81"/>
            <rFont val="Tahoma"/>
            <family val="2"/>
          </rPr>
          <t xml:space="preserve">
Enter the name of the cluster.  The cluster name must also be entered on the Clusters worksheet.
</t>
        </r>
        <r>
          <rPr>
            <u/>
            <sz val="8"/>
            <color indexed="81"/>
            <rFont val="Tahoma"/>
            <family val="2"/>
          </rPr>
          <t>Worksheet Overview</t>
        </r>
        <r>
          <rPr>
            <sz val="8"/>
            <color indexed="81"/>
            <rFont val="Tahoma"/>
            <family val="2"/>
          </rPr>
          <t xml:space="preserve">
A cluster is a group of related vertices.  Clusters are indicated by vertex color and shape when the workbook is read into the graph.  All the vertices in one cluster might be red disks, for example.
You can automatically partition the graph into clusters by clicking the Find Clusters button on the NodeXL tab in the Excel Ribbon.  Automatic clustering uses the algorithm outlined in "Finding Community Structure in Mega-scale Social Networks," by Ken Wakita and Toshiyuki Tsurumi.
You can also enter the cluster information manually.  To enter the information manually, you must enter one row on the Clusters worksheet for each cluster, then indicate which vertices are in which clusters by filling in this worksheet.
When clusters are read into the workbook, the Color and Shape columns on the Vertices worksheet are ignored.</t>
        </r>
      </text>
    </comment>
    <comment ref="B1" authorId="0">
      <text>
        <r>
          <rPr>
            <b/>
            <sz val="8"/>
            <color indexed="81"/>
            <rFont val="Tahoma"/>
            <family val="2"/>
          </rPr>
          <t>Vertex Name</t>
        </r>
        <r>
          <rPr>
            <sz val="8"/>
            <color indexed="81"/>
            <rFont val="Tahoma"/>
            <family val="2"/>
          </rPr>
          <t xml:space="preserve">
Enter the name of a vertex to include in this cluster.</t>
        </r>
      </text>
    </comment>
  </commentList>
</comments>
</file>

<file path=xl/comments5.xml><?xml version="1.0" encoding="utf-8"?>
<comments xmlns="http://schemas.openxmlformats.org/spreadsheetml/2006/main">
  <authors>
    <author>TonyAdmin</author>
  </authors>
  <commentList>
    <comment ref="A1" authorId="0">
      <text>
        <r>
          <rPr>
            <b/>
            <sz val="8"/>
            <color indexed="81"/>
            <rFont val="Tahoma"/>
            <family val="2"/>
          </rPr>
          <t>Overall Metrics</t>
        </r>
        <r>
          <rPr>
            <sz val="8"/>
            <color indexed="81"/>
            <rFont val="Tahoma"/>
            <family val="2"/>
          </rPr>
          <t xml:space="preserve">
</t>
        </r>
        <r>
          <rPr>
            <u/>
            <sz val="8"/>
            <color indexed="81"/>
            <rFont val="Tahoma"/>
            <family val="2"/>
          </rPr>
          <t>Worksheet Overview</t>
        </r>
        <r>
          <rPr>
            <sz val="8"/>
            <color indexed="81"/>
            <rFont val="Tahoma"/>
            <family val="2"/>
          </rPr>
          <t xml:space="preserve">
This worksheet displays overall metrics for the graph.  These and other graph metrics can be computed with the Graph Metrics button in the Analysis group in the NodeXL Ribbon tab.</t>
        </r>
      </text>
    </comment>
  </commentList>
</comments>
</file>

<file path=xl/sharedStrings.xml><?xml version="1.0" encoding="utf-8"?>
<sst xmlns="http://schemas.openxmlformats.org/spreadsheetml/2006/main" count="221" uniqueCount="156">
  <si>
    <t>Vertex 1</t>
  </si>
  <si>
    <t>Vertex 2</t>
  </si>
  <si>
    <t>Color</t>
  </si>
  <si>
    <t>Width</t>
  </si>
  <si>
    <t>Opacity</t>
  </si>
  <si>
    <t>Vertex</t>
  </si>
  <si>
    <t>Valid Edge Visibilities</t>
  </si>
  <si>
    <t>Valid Vertex Visibilities</t>
  </si>
  <si>
    <t>Shape</t>
  </si>
  <si>
    <t>Valid Vertex Shapes</t>
  </si>
  <si>
    <t>Tooltip</t>
  </si>
  <si>
    <t>Visibility</t>
  </si>
  <si>
    <t>ID</t>
  </si>
  <si>
    <t>Locked?</t>
  </si>
  <si>
    <t>Valid Booleans Default False</t>
  </si>
  <si>
    <t>X</t>
  </si>
  <si>
    <t>Y</t>
  </si>
  <si>
    <t>Cluster</t>
  </si>
  <si>
    <t>Metric</t>
  </si>
  <si>
    <t>Value</t>
  </si>
  <si>
    <t>Per-Workbook Setting</t>
  </si>
  <si>
    <t>Template Version</t>
  </si>
  <si>
    <t>Vertex Shape</t>
  </si>
  <si>
    <t>Vertex Color</t>
  </si>
  <si>
    <t>Table Name</t>
  </si>
  <si>
    <t>Column Name</t>
  </si>
  <si>
    <t>Selected Minimum</t>
  </si>
  <si>
    <t>Selected Maximum</t>
  </si>
  <si>
    <t>Add Your Own Columns Here</t>
  </si>
  <si>
    <t>Layout Order</t>
  </si>
  <si>
    <t>Polar R</t>
  </si>
  <si>
    <t>Polar Angle</t>
  </si>
  <si>
    <t>Filtered Alpha</t>
  </si>
  <si>
    <t>Graph Directedness</t>
  </si>
  <si>
    <t>Undirected</t>
  </si>
  <si>
    <t>Degree</t>
  </si>
  <si>
    <t>In-Degree</t>
  </si>
  <si>
    <t>Out-Degree</t>
  </si>
  <si>
    <t>Betweenness Centrality</t>
  </si>
  <si>
    <t>Closeness Centrality</t>
  </si>
  <si>
    <t>Eigenvector Centrality</t>
  </si>
  <si>
    <t>Clustering Coefficient</t>
  </si>
  <si>
    <t>Show Vertex Graph Metrics</t>
  </si>
  <si>
    <t>Show Vertex Visual Attributes</t>
  </si>
  <si>
    <t>Show Edge Visual Attributes</t>
  </si>
  <si>
    <t>Show Vertex Labels</t>
  </si>
  <si>
    <t>Show Vertex Layout</t>
  </si>
  <si>
    <t>Dynamic Filter</t>
  </si>
  <si>
    <t>Show Vertex Other Columns</t>
  </si>
  <si>
    <t>Show Edge Other Columns</t>
  </si>
  <si>
    <t>Visual Properties</t>
  </si>
  <si>
    <t>Do Not Edit</t>
  </si>
  <si>
    <t>Other Columns</t>
  </si>
  <si>
    <t>Graph Metrics</t>
  </si>
  <si>
    <t>Labels</t>
  </si>
  <si>
    <t>Layout</t>
  </si>
  <si>
    <t>Size</t>
  </si>
  <si>
    <t>Label</t>
  </si>
  <si>
    <t>Label Fill Color</t>
  </si>
  <si>
    <t>Image File</t>
  </si>
  <si>
    <t>This worksheet is no longer used but is retained to allow older versions of NodeXL to open workbooks created with NodeXL version 1.0.1.96 or later.</t>
  </si>
  <si>
    <t>Do not delete this worksheet.</t>
  </si>
  <si>
    <t>Show</t>
  </si>
  <si>
    <t>Skip</t>
  </si>
  <si>
    <t>Hide</t>
  </si>
  <si>
    <t>Show if in an Edge</t>
  </si>
  <si>
    <t>Circle</t>
  </si>
  <si>
    <t>Disk</t>
  </si>
  <si>
    <t>Sphere</t>
  </si>
  <si>
    <t>Square</t>
  </si>
  <si>
    <t>Solid Square</t>
  </si>
  <si>
    <t>Diamond</t>
  </si>
  <si>
    <t>Solid Diamond</t>
  </si>
  <si>
    <t>Triangle</t>
  </si>
  <si>
    <t>Solid Triangle</t>
  </si>
  <si>
    <t>Image</t>
  </si>
  <si>
    <t>No</t>
  </si>
  <si>
    <t>Yes</t>
  </si>
  <si>
    <t>Valid Vertex Label Positions</t>
  </si>
  <si>
    <t>Top Left</t>
  </si>
  <si>
    <t>Top Center</t>
  </si>
  <si>
    <t>Top Right</t>
  </si>
  <si>
    <t>Middle Left</t>
  </si>
  <si>
    <t>Middle Center</t>
  </si>
  <si>
    <t>Middle Right</t>
  </si>
  <si>
    <t>Bottom Left</t>
  </si>
  <si>
    <t>Bottom Center</t>
  </si>
  <si>
    <t>Bottom Right</t>
  </si>
  <si>
    <t>Label Position</t>
  </si>
  <si>
    <t>Show Edge Labels</t>
  </si>
  <si>
    <t>Background Color</t>
  </si>
  <si>
    <t>Background Image</t>
  </si>
  <si>
    <t>Auto Layout on Open</t>
  </si>
  <si>
    <t>Comments</t>
  </si>
  <si>
    <t>Degree Bin</t>
  </si>
  <si>
    <t>Degree Frequency</t>
  </si>
  <si>
    <t>Minimum Degree</t>
  </si>
  <si>
    <t>Maximum Degree</t>
  </si>
  <si>
    <t>Average Degree</t>
  </si>
  <si>
    <t>Median Degree</t>
  </si>
  <si>
    <t>Not Available</t>
  </si>
  <si>
    <t xml:space="preserve"> </t>
  </si>
  <si>
    <t>In-Degree Bin</t>
  </si>
  <si>
    <t>In-Degree Frequency</t>
  </si>
  <si>
    <t>Minimum In-Degree</t>
  </si>
  <si>
    <t>Maximum In-Degree</t>
  </si>
  <si>
    <t>Average In-Degree</t>
  </si>
  <si>
    <t>Median In-Degree</t>
  </si>
  <si>
    <t>Out-Degree Bin</t>
  </si>
  <si>
    <t>Out-Degree Frequency</t>
  </si>
  <si>
    <t>Minimum Out-Degree</t>
  </si>
  <si>
    <t>Maximum Out-Degree</t>
  </si>
  <si>
    <t>Average Out-Degree</t>
  </si>
  <si>
    <t>Median Out-Degree</t>
  </si>
  <si>
    <t>Betweenness Centrality Bin</t>
  </si>
  <si>
    <t>Betweenness Centrality Frequency</t>
  </si>
  <si>
    <t>Minimum Betweenness Centrality</t>
  </si>
  <si>
    <t>Maximum Betweenness Centrality</t>
  </si>
  <si>
    <t>Average Betweenness Centrality</t>
  </si>
  <si>
    <t>Median Betweenness Centrality</t>
  </si>
  <si>
    <t>Closeness Centrality Bin</t>
  </si>
  <si>
    <t>Closeness Centrality Frequency</t>
  </si>
  <si>
    <t>Minimum Closeness Centrality</t>
  </si>
  <si>
    <t>Maximum Closeness Centrality</t>
  </si>
  <si>
    <t>Average Closeness Centrality</t>
  </si>
  <si>
    <t>Median Closeness Centrality</t>
  </si>
  <si>
    <t>Eigenvector Centrality Bin</t>
  </si>
  <si>
    <t>Eigenvector Centrality Frequency</t>
  </si>
  <si>
    <t>Minimum Eigenvector Centrality</t>
  </si>
  <si>
    <t>Maximum Eigenvector Centrality</t>
  </si>
  <si>
    <t>Average Eigenvector Centrality</t>
  </si>
  <si>
    <t>Median Eigenvector Centrality</t>
  </si>
  <si>
    <t>Clustering Coefficient Bin</t>
  </si>
  <si>
    <t>Clustering Coefficient Frequency</t>
  </si>
  <si>
    <t>Minimum Clustering Coefficient</t>
  </si>
  <si>
    <t>Maximum Clustering Coefficient</t>
  </si>
  <si>
    <t>Average Clustering Coefficient</t>
  </si>
  <si>
    <t>Median Clustering Coefficient</t>
  </si>
  <si>
    <t>Dynamic Filter Bin</t>
  </si>
  <si>
    <t>Dynamic Filter Frequency</t>
  </si>
  <si>
    <t>Bin Divisor</t>
  </si>
  <si>
    <t>No Metric Message</t>
  </si>
  <si>
    <t>Dynamic Filter Source Column Range</t>
  </si>
  <si>
    <t>Histogram Property</t>
  </si>
  <si>
    <t>TableName[ColumnName]</t>
  </si>
  <si>
    <t xml:space="preserve">The empty chart above is used to create histogram images for dynamic filters.  It is associated with two columns in the HistogramBins table on the Overall Metrics worksheet, and on the HistogramProperties table on that worksheet.  The chart is on this worksheet instead of the more logical Overall Metrics worksheet because the chart must be visible for a histogram image to be created.  If the chart where in Overall Metrics in a visible range the user would see it, whereas the user never sees this Misc worksheet because the entire worksheet is hidden. </t>
  </si>
  <si>
    <t>Andre</t>
  </si>
  <si>
    <t>Beverly</t>
  </si>
  <si>
    <t>Diane</t>
  </si>
  <si>
    <t>Carol</t>
  </si>
  <si>
    <t>Fernando</t>
  </si>
  <si>
    <t>Ed</t>
  </si>
  <si>
    <t>Garth</t>
  </si>
  <si>
    <t>Heather</t>
  </si>
  <si>
    <t>Ike</t>
  </si>
  <si>
    <t>Jane</t>
  </si>
</sst>
</file>

<file path=xl/styles.xml><?xml version="1.0" encoding="utf-8"?>
<styleSheet xmlns="http://schemas.openxmlformats.org/spreadsheetml/2006/main">
  <numFmts count="4">
    <numFmt numFmtId="164" formatCode="0.0"/>
    <numFmt numFmtId="165" formatCode="#,##0.0"/>
    <numFmt numFmtId="166" formatCode="#,##0.000"/>
    <numFmt numFmtId="167" formatCode="0.000"/>
  </numFmts>
  <fonts count="8">
    <font>
      <sz val="11"/>
      <color theme="1"/>
      <name val="Calibri"/>
      <family val="2"/>
      <scheme val="minor"/>
    </font>
    <font>
      <b/>
      <sz val="11"/>
      <color theme="1"/>
      <name val="Calibri"/>
      <family val="2"/>
      <scheme val="minor"/>
    </font>
    <font>
      <b/>
      <sz val="8"/>
      <color indexed="81"/>
      <name val="Tahoma"/>
      <family val="2"/>
    </font>
    <font>
      <sz val="8"/>
      <color indexed="81"/>
      <name val="Tahoma"/>
      <family val="2"/>
    </font>
    <font>
      <u/>
      <sz val="8"/>
      <color indexed="81"/>
      <name val="Tahoma"/>
      <family val="2"/>
    </font>
    <font>
      <sz val="11"/>
      <color theme="1"/>
      <name val="Calibri"/>
      <family val="2"/>
      <scheme val="minor"/>
    </font>
    <font>
      <sz val="11"/>
      <color theme="0"/>
      <name val="Calibri"/>
      <family val="2"/>
      <scheme val="minor"/>
    </font>
    <font>
      <b/>
      <sz val="11"/>
      <color theme="0"/>
      <name val="Calibri"/>
      <family val="2"/>
      <scheme val="minor"/>
    </font>
  </fonts>
  <fills count="10">
    <fill>
      <patternFill patternType="none"/>
    </fill>
    <fill>
      <patternFill patternType="gray125"/>
    </fill>
    <fill>
      <patternFill patternType="solid">
        <fgColor theme="1" tint="0.499984740745262"/>
        <bgColor indexed="64"/>
      </patternFill>
    </fill>
    <fill>
      <patternFill patternType="solid">
        <fgColor theme="4" tint="0.59996337778862885"/>
        <bgColor indexed="64"/>
      </patternFill>
    </fill>
    <fill>
      <patternFill patternType="solid">
        <fgColor theme="4" tint="0.39994506668294322"/>
        <bgColor indexed="64"/>
      </patternFill>
    </fill>
    <fill>
      <patternFill patternType="solid">
        <fgColor theme="4" tint="0.79998168889431442"/>
        <bgColor indexed="64"/>
      </patternFill>
    </fill>
    <fill>
      <patternFill patternType="solid">
        <fgColor theme="4" tint="-0.24994659260841701"/>
        <bgColor indexed="64"/>
      </patternFill>
    </fill>
    <fill>
      <patternFill patternType="solid">
        <fgColor theme="4"/>
        <bgColor theme="4"/>
      </patternFill>
    </fill>
    <fill>
      <patternFill patternType="solid">
        <fgColor theme="4" tint="0.59999389629810485"/>
        <bgColor theme="4" tint="0.59999389629810485"/>
      </patternFill>
    </fill>
    <fill>
      <patternFill patternType="solid">
        <fgColor theme="4" tint="0.79998168889431442"/>
        <bgColor theme="4" tint="0.79998168889431442"/>
      </patternFill>
    </fill>
  </fills>
  <borders count="8">
    <border>
      <left/>
      <right/>
      <top/>
      <bottom/>
      <diagonal/>
    </border>
    <border>
      <left style="thin">
        <color theme="0"/>
      </left>
      <right style="thin">
        <color theme="0"/>
      </right>
      <top style="thin">
        <color theme="0"/>
      </top>
      <bottom style="thin">
        <color theme="0"/>
      </bottom>
      <diagonal/>
    </border>
    <border>
      <left style="thin">
        <color theme="0"/>
      </left>
      <right/>
      <top/>
      <bottom/>
      <diagonal/>
    </border>
    <border>
      <left/>
      <right style="thin">
        <color theme="0"/>
      </right>
      <top/>
      <bottom style="thick">
        <color theme="0"/>
      </bottom>
      <diagonal/>
    </border>
    <border>
      <left/>
      <right/>
      <top/>
      <bottom style="thick">
        <color theme="0"/>
      </bottom>
      <diagonal/>
    </border>
    <border>
      <left/>
      <right style="thin">
        <color theme="0"/>
      </right>
      <top/>
      <bottom style="thin">
        <color theme="0"/>
      </bottom>
      <diagonal/>
    </border>
    <border>
      <left/>
      <right/>
      <top/>
      <bottom style="thin">
        <color theme="0"/>
      </bottom>
      <diagonal/>
    </border>
    <border>
      <left/>
      <right style="thin">
        <color theme="0"/>
      </right>
      <top/>
      <bottom/>
      <diagonal/>
    </border>
  </borders>
  <cellStyleXfs count="9">
    <xf numFmtId="0" fontId="0" fillId="0" borderId="0"/>
    <xf numFmtId="49" fontId="5" fillId="2" borderId="1" applyNumberFormat="0" applyFont="0" applyAlignment="0" applyProtection="0"/>
    <xf numFmtId="0" fontId="5" fillId="0" borderId="0" applyNumberFormat="0" applyFont="0" applyFill="0" applyBorder="0" applyAlignment="0" applyProtection="0"/>
    <xf numFmtId="0" fontId="5" fillId="0" borderId="0" applyNumberFormat="0" applyFont="0" applyFill="0" applyBorder="0" applyAlignment="0" applyProtection="0"/>
    <xf numFmtId="49" fontId="5" fillId="5" borderId="1" applyNumberFormat="0" applyFont="0" applyAlignment="0" applyProtection="0"/>
    <xf numFmtId="49" fontId="5" fillId="4" borderId="1" applyNumberFormat="0" applyAlignment="0" applyProtection="0"/>
    <xf numFmtId="0" fontId="6" fillId="6" borderId="1" applyNumberFormat="0" applyAlignment="0" applyProtection="0"/>
    <xf numFmtId="164" fontId="5" fillId="3" borderId="1" applyNumberFormat="0" applyFont="0" applyAlignment="0" applyProtection="0"/>
    <xf numFmtId="49" fontId="5" fillId="5" borderId="1" applyNumberFormat="0" applyFont="0" applyAlignment="0" applyProtection="0"/>
  </cellStyleXfs>
  <cellXfs count="63">
    <xf numFmtId="0" fontId="0" fillId="0" borderId="0" xfId="0"/>
    <xf numFmtId="49" fontId="0" fillId="0" borderId="0" xfId="0" applyNumberFormat="1"/>
    <xf numFmtId="1" fontId="0" fillId="0" borderId="0" xfId="0" applyNumberFormat="1"/>
    <xf numFmtId="0" fontId="0" fillId="0" borderId="0" xfId="0" applyNumberFormat="1"/>
    <xf numFmtId="0" fontId="1" fillId="0" borderId="0" xfId="0" applyFont="1" applyAlignment="1">
      <alignment wrapText="1"/>
    </xf>
    <xf numFmtId="49" fontId="1" fillId="0" borderId="0" xfId="0" applyNumberFormat="1" applyFont="1" applyAlignment="1">
      <alignment wrapText="1"/>
    </xf>
    <xf numFmtId="164" fontId="0" fillId="0" borderId="0" xfId="0" applyNumberFormat="1"/>
    <xf numFmtId="0" fontId="0" fillId="0" borderId="0" xfId="0" applyAlignment="1">
      <alignment vertical="top" wrapText="1"/>
    </xf>
    <xf numFmtId="0" fontId="0" fillId="0" borderId="0" xfId="0" applyNumberFormat="1" applyAlignment="1">
      <alignment wrapText="1"/>
    </xf>
    <xf numFmtId="164" fontId="0" fillId="0" borderId="0" xfId="0" applyNumberFormat="1" applyAlignment="1">
      <alignment wrapText="1"/>
    </xf>
    <xf numFmtId="1" fontId="0" fillId="0" borderId="0" xfId="0" applyNumberFormat="1" applyAlignment="1">
      <alignment wrapText="1"/>
    </xf>
    <xf numFmtId="49" fontId="0" fillId="0" borderId="0" xfId="0" applyNumberFormat="1" applyAlignment="1">
      <alignment wrapText="1"/>
    </xf>
    <xf numFmtId="0" fontId="0" fillId="0" borderId="0" xfId="0" applyBorder="1"/>
    <xf numFmtId="1" fontId="0" fillId="0" borderId="0" xfId="0" applyNumberFormat="1" applyBorder="1"/>
    <xf numFmtId="0" fontId="0" fillId="0" borderId="0" xfId="0" applyAlignment="1">
      <alignment wrapText="1"/>
    </xf>
    <xf numFmtId="0" fontId="0" fillId="2" borderId="1" xfId="1" applyNumberFormat="1" applyFont="1"/>
    <xf numFmtId="0" fontId="0" fillId="0" borderId="0" xfId="2" applyNumberFormat="1" applyFont="1"/>
    <xf numFmtId="49" fontId="0" fillId="0" borderId="0" xfId="3" applyNumberFormat="1" applyFont="1"/>
    <xf numFmtId="0" fontId="0" fillId="5" borderId="1" xfId="4" applyNumberFormat="1" applyFont="1"/>
    <xf numFmtId="164" fontId="0" fillId="5" borderId="1" xfId="4" applyNumberFormat="1" applyFont="1"/>
    <xf numFmtId="1" fontId="0" fillId="5" borderId="1" xfId="4" applyNumberFormat="1" applyFont="1"/>
    <xf numFmtId="1" fontId="0" fillId="4" borderId="1" xfId="5" applyNumberFormat="1" applyFont="1" applyAlignment="1"/>
    <xf numFmtId="167" fontId="0" fillId="4" borderId="1" xfId="5" applyNumberFormat="1" applyFont="1" applyAlignment="1"/>
    <xf numFmtId="164" fontId="0" fillId="3" borderId="1" xfId="7" applyNumberFormat="1" applyFont="1"/>
    <xf numFmtId="165" fontId="0" fillId="3" borderId="1" xfId="7" applyNumberFormat="1" applyFont="1"/>
    <xf numFmtId="0" fontId="0" fillId="3" borderId="1" xfId="7" applyNumberFormat="1" applyFont="1"/>
    <xf numFmtId="166" fontId="0" fillId="3" borderId="1" xfId="7" applyNumberFormat="1" applyFont="1"/>
    <xf numFmtId="49" fontId="6" fillId="6" borderId="1" xfId="6" applyNumberFormat="1"/>
    <xf numFmtId="0" fontId="6" fillId="6" borderId="1" xfId="6" applyNumberFormat="1"/>
    <xf numFmtId="0" fontId="0" fillId="0" borderId="0" xfId="2" applyFont="1"/>
    <xf numFmtId="0" fontId="0" fillId="5" borderId="0" xfId="4" applyNumberFormat="1" applyFont="1" applyBorder="1"/>
    <xf numFmtId="1" fontId="0" fillId="5" borderId="0" xfId="4" applyNumberFormat="1" applyFont="1" applyBorder="1"/>
    <xf numFmtId="0" fontId="0" fillId="2" borderId="0" xfId="1" applyNumberFormat="1" applyFont="1" applyBorder="1"/>
    <xf numFmtId="0" fontId="5" fillId="4" borderId="0" xfId="5" applyNumberFormat="1" applyBorder="1"/>
    <xf numFmtId="164" fontId="5" fillId="4" borderId="0" xfId="5" applyNumberFormat="1" applyBorder="1"/>
    <xf numFmtId="1" fontId="5" fillId="4" borderId="0" xfId="5" applyNumberFormat="1" applyBorder="1"/>
    <xf numFmtId="0" fontId="5" fillId="4" borderId="2" xfId="5" applyNumberFormat="1" applyBorder="1"/>
    <xf numFmtId="0" fontId="0" fillId="5" borderId="2" xfId="4" applyNumberFormat="1" applyFont="1" applyBorder="1"/>
    <xf numFmtId="0" fontId="6" fillId="6" borderId="0" xfId="6" applyBorder="1"/>
    <xf numFmtId="0" fontId="6" fillId="6" borderId="2" xfId="6" applyBorder="1"/>
    <xf numFmtId="0" fontId="0" fillId="3" borderId="0" xfId="7" applyNumberFormat="1" applyFont="1" applyBorder="1"/>
    <xf numFmtId="0" fontId="0" fillId="3" borderId="2" xfId="7" applyNumberFormat="1" applyFont="1" applyBorder="1"/>
    <xf numFmtId="0" fontId="0" fillId="2" borderId="2" xfId="1" applyNumberFormat="1" applyFont="1" applyBorder="1"/>
    <xf numFmtId="0" fontId="0" fillId="0" borderId="2" xfId="2" applyFont="1" applyBorder="1"/>
    <xf numFmtId="0" fontId="1" fillId="0" borderId="0" xfId="0" applyNumberFormat="1" applyFont="1"/>
    <xf numFmtId="4" fontId="0" fillId="0" borderId="0" xfId="0" applyNumberFormat="1"/>
    <xf numFmtId="4" fontId="0" fillId="0" borderId="0" xfId="0" applyNumberFormat="1" applyBorder="1"/>
    <xf numFmtId="0" fontId="5" fillId="4" borderId="1" xfId="5" applyNumberFormat="1"/>
    <xf numFmtId="2" fontId="5" fillId="4" borderId="1" xfId="5" applyNumberFormat="1"/>
    <xf numFmtId="0" fontId="5" fillId="4" borderId="1" xfId="5" applyNumberFormat="1" applyAlignment="1"/>
    <xf numFmtId="0" fontId="7" fillId="7" borderId="3" xfId="0" applyFont="1" applyFill="1" applyBorder="1"/>
    <xf numFmtId="0" fontId="7" fillId="7" borderId="4" xfId="0" applyFont="1" applyFill="1" applyBorder="1"/>
    <xf numFmtId="4" fontId="0" fillId="8" borderId="5" xfId="0" applyNumberFormat="1" applyFont="1" applyFill="1" applyBorder="1"/>
    <xf numFmtId="0" fontId="0" fillId="8" borderId="6" xfId="0" applyNumberFormat="1" applyFont="1" applyFill="1" applyBorder="1"/>
    <xf numFmtId="4" fontId="0" fillId="9" borderId="5" xfId="0" applyNumberFormat="1" applyFont="1" applyFill="1" applyBorder="1"/>
    <xf numFmtId="0" fontId="0" fillId="9" borderId="6" xfId="0" applyNumberFormat="1" applyFont="1" applyFill="1" applyBorder="1"/>
    <xf numFmtId="4" fontId="0" fillId="9" borderId="7" xfId="0" applyNumberFormat="1" applyFont="1" applyFill="1" applyBorder="1"/>
    <xf numFmtId="0" fontId="0" fillId="9" borderId="0" xfId="0" applyNumberFormat="1" applyFont="1" applyFill="1"/>
    <xf numFmtId="0" fontId="0" fillId="8" borderId="5" xfId="0" applyNumberFormat="1" applyFont="1" applyFill="1" applyBorder="1"/>
    <xf numFmtId="0" fontId="0" fillId="9" borderId="5" xfId="0" applyNumberFormat="1" applyFont="1" applyFill="1" applyBorder="1"/>
    <xf numFmtId="0" fontId="0" fillId="9" borderId="7" xfId="0" applyNumberFormat="1" applyFont="1" applyFill="1" applyBorder="1"/>
    <xf numFmtId="1" fontId="5" fillId="4" borderId="1" xfId="5" applyNumberFormat="1" applyAlignment="1"/>
    <xf numFmtId="167" fontId="5" fillId="4" borderId="1" xfId="5" applyNumberFormat="1" applyAlignment="1"/>
  </cellXfs>
  <cellStyles count="9">
    <cellStyle name="NodeXL Do Not Edit" xfId="1"/>
    <cellStyle name="NodeXL Graph Metric" xfId="5"/>
    <cellStyle name="NodeXL Graph Metric Separator" xfId="8"/>
    <cellStyle name="NodeXL Label" xfId="6"/>
    <cellStyle name="NodeXL Layout" xfId="7"/>
    <cellStyle name="NodeXL Other Column" xfId="2"/>
    <cellStyle name="NodeXL Required" xfId="3"/>
    <cellStyle name="NodeXL Visual Property" xfId="4"/>
    <cellStyle name="Normal" xfId="0" builtinId="0"/>
  </cellStyles>
  <dxfs count="68">
    <dxf>
      <font>
        <b val="0"/>
        <i val="0"/>
        <strike val="0"/>
        <condense val="0"/>
        <extend val="0"/>
        <outline val="0"/>
        <shadow val="0"/>
        <u val="none"/>
        <vertAlign val="baseline"/>
        <sz val="11"/>
        <color theme="1"/>
        <name val="Calibri"/>
        <scheme val="minor"/>
      </font>
      <numFmt numFmtId="30" formatCode="@"/>
    </dxf>
    <dxf>
      <font>
        <b val="0"/>
        <i val="0"/>
        <strike val="0"/>
        <condense val="0"/>
        <extend val="0"/>
        <outline val="0"/>
        <shadow val="0"/>
        <u val="none"/>
        <vertAlign val="baseline"/>
        <sz val="11"/>
        <color theme="1"/>
        <name val="Calibri"/>
        <scheme val="minor"/>
      </font>
      <numFmt numFmtId="30" formatCode="@"/>
    </dxf>
    <dxf>
      <font>
        <b/>
        <i val="0"/>
        <strike val="0"/>
        <condense val="0"/>
        <extend val="0"/>
        <outline val="0"/>
        <shadow val="0"/>
        <u val="none"/>
        <vertAlign val="baseline"/>
        <sz val="11"/>
        <color theme="1"/>
        <name val="Calibri"/>
        <scheme val="minor"/>
      </font>
      <alignment horizontal="general" vertical="bottom" textRotation="0" wrapText="1" indent="0" relativeIndent="0" justifyLastLine="0" shrinkToFit="0" mergeCell="0" readingOrder="0"/>
    </dxf>
    <dxf>
      <font>
        <b/>
        <i val="0"/>
        <strike val="0"/>
        <condense val="0"/>
        <extend val="0"/>
        <outline val="0"/>
        <shadow val="0"/>
        <u val="none"/>
        <vertAlign val="baseline"/>
        <sz val="11"/>
        <color theme="1"/>
        <name val="Calibri"/>
        <scheme val="minor"/>
      </font>
      <alignment horizontal="general" vertical="bottom" textRotation="0" wrapText="1" indent="0" relativeIndent="0" justifyLastLine="0" shrinkToFit="0" mergeCell="0" readingOrder="0"/>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numFmt numFmtId="0" formatCode="General"/>
    </dxf>
    <dxf>
      <numFmt numFmtId="4" formatCode="#,##0.00"/>
    </dxf>
    <dxf>
      <alignment horizontal="general" vertical="bottom" textRotation="0" wrapText="0" indent="0" relativeIndent="255" justifyLastLine="0" shrinkToFit="0" mergeCell="0" readingOrder="0"/>
    </dxf>
    <dxf>
      <alignment horizontal="general" vertical="bottom" textRotation="0" wrapText="0" indent="0" relativeIndent="255" justifyLastLine="0" shrinkToFit="0" mergeCell="0" readingOrder="0"/>
    </dxf>
    <dxf>
      <alignment horizontal="general" vertical="bottom" textRotation="0" wrapText="0" indent="0" relativeIndent="255" justifyLastLine="0" shrinkToFit="0" mergeCell="0" readingOrder="0"/>
    </dxf>
    <dxf>
      <numFmt numFmtId="30" formatCode="@"/>
    </dxf>
    <dxf>
      <numFmt numFmtId="30" formatCode="@"/>
    </dxf>
    <dxf>
      <numFmt numFmtId="30" formatCode="@"/>
    </dxf>
    <dxf>
      <numFmt numFmtId="30" formatCode="@"/>
    </dxf>
    <dxf>
      <numFmt numFmtId="0" formatCode="General"/>
    </dxf>
    <dxf>
      <numFmt numFmtId="0" formatCode="General"/>
    </dxf>
    <dxf>
      <numFmt numFmtId="30" formatCode="@"/>
    </dxf>
    <dxf>
      <numFmt numFmtId="0" formatCode="General"/>
    </dxf>
    <dxf>
      <numFmt numFmtId="0" formatCode="General"/>
    </dxf>
    <dxf>
      <numFmt numFmtId="0" formatCode="General"/>
    </dxf>
    <dxf>
      <numFmt numFmtId="166" formatCode="#,##0.000"/>
    </dxf>
    <dxf>
      <numFmt numFmtId="166" formatCode="#,##0.000"/>
    </dxf>
    <dxf>
      <numFmt numFmtId="0" formatCode="General"/>
    </dxf>
    <dxf>
      <numFmt numFmtId="165" formatCode="#,##0.0"/>
    </dxf>
    <dxf>
      <numFmt numFmtId="165" formatCode="#,##0.0"/>
    </dxf>
    <dxf>
      <numFmt numFmtId="164" formatCode="0.0"/>
    </dxf>
    <dxf>
      <numFmt numFmtId="30" formatCode="@"/>
    </dxf>
    <dxf>
      <numFmt numFmtId="0" formatCode="General"/>
    </dxf>
    <dxf>
      <numFmt numFmtId="0" formatCode="General"/>
    </dxf>
    <dxf>
      <numFmt numFmtId="30" formatCode="@"/>
    </dxf>
    <dxf>
      <numFmt numFmtId="0" formatCode="General"/>
    </dxf>
    <dxf>
      <numFmt numFmtId="0" formatCode="General"/>
    </dxf>
    <dxf>
      <numFmt numFmtId="1" formatCode="0"/>
    </dxf>
    <dxf>
      <numFmt numFmtId="164" formatCode="0.0"/>
    </dxf>
    <dxf>
      <numFmt numFmtId="0" formatCode="General"/>
    </dxf>
    <dxf>
      <numFmt numFmtId="0" formatCode="General"/>
    </dxf>
    <dxf>
      <numFmt numFmtId="167" formatCode="0.000"/>
      <alignment horizontal="general" vertical="bottom" textRotation="0" wrapText="0" indent="0" relativeIndent="255" justifyLastLine="0" shrinkToFit="0" mergeCell="0" readingOrder="0"/>
    </dxf>
    <dxf>
      <numFmt numFmtId="167" formatCode="0.000"/>
      <alignment horizontal="general" vertical="bottom" textRotation="0" wrapText="0" indent="0" relativeIndent="255" justifyLastLine="0" shrinkToFit="0" mergeCell="0" readingOrder="0"/>
    </dxf>
    <dxf>
      <numFmt numFmtId="167" formatCode="0.000"/>
      <alignment horizontal="general" vertical="bottom" textRotation="0" wrapText="0" indent="0" relativeIndent="255" justifyLastLine="0" shrinkToFit="0" mergeCell="0" readingOrder="0"/>
    </dxf>
    <dxf>
      <numFmt numFmtId="167" formatCode="0.000"/>
      <alignment horizontal="general" vertical="bottom" textRotation="0" wrapText="0" indent="0" relativeIndent="255" justifyLastLine="0" shrinkToFit="0" mergeCell="0" readingOrder="0"/>
    </dxf>
    <dxf>
      <numFmt numFmtId="1" formatCode="0"/>
      <alignment horizontal="general" vertical="bottom" textRotation="0" wrapText="0" indent="0" relativeIndent="255" justifyLastLine="0" shrinkToFit="0" mergeCell="0" readingOrder="0"/>
    </dxf>
    <dxf>
      <numFmt numFmtId="1" formatCode="0"/>
      <alignment horizontal="general" vertical="bottom" textRotation="0" wrapText="0" indent="0" relativeIndent="255" justifyLastLine="0" shrinkToFit="0" mergeCell="0" readingOrder="0"/>
    </dxf>
    <dxf>
      <numFmt numFmtId="1" formatCode="0"/>
      <alignment horizontal="general" vertical="bottom" textRotation="0" wrapText="0" indent="0" relativeIndent="255" justifyLastLine="0" shrinkToFit="0" mergeCell="0" readingOrder="0"/>
    </dxf>
    <dxf>
      <numFmt numFmtId="30" formatCode="@"/>
    </dxf>
    <dxf>
      <numFmt numFmtId="30" formatCode="@"/>
    </dxf>
    <dxf>
      <numFmt numFmtId="30" formatCode="@"/>
      <alignment horizontal="general" vertical="bottom" textRotation="0" wrapText="1" indent="0" relativeIndent="255" justifyLastLine="0" shrinkToFit="0" mergeCell="0" readingOrder="0"/>
    </dxf>
    <dxf>
      <numFmt numFmtId="0" formatCode="General"/>
    </dxf>
    <dxf>
      <numFmt numFmtId="0" formatCode="General"/>
    </dxf>
    <dxf>
      <numFmt numFmtId="0" formatCode="General"/>
    </dxf>
    <dxf>
      <numFmt numFmtId="30" formatCode="@"/>
    </dxf>
    <dxf>
      <numFmt numFmtId="0" formatCode="General"/>
    </dxf>
    <dxf>
      <numFmt numFmtId="1" formatCode="0"/>
    </dxf>
    <dxf>
      <numFmt numFmtId="164" formatCode="0.0"/>
    </dxf>
    <dxf>
      <numFmt numFmtId="0" formatCode="General"/>
    </dxf>
    <dxf>
      <font>
        <color theme="0"/>
      </font>
      <fill>
        <patternFill>
          <bgColor theme="4"/>
        </patternFill>
      </fill>
      <border>
        <left style="thin">
          <color theme="0"/>
        </left>
        <right style="thin">
          <color theme="0"/>
        </right>
        <top style="thin">
          <color theme="0"/>
        </top>
        <bottom style="thin">
          <color theme="0"/>
        </bottom>
        <vertical style="thin">
          <color theme="0"/>
        </vertical>
        <horizontal style="thin">
          <color theme="0"/>
        </horizontal>
      </border>
    </dxf>
  </dxfs>
  <tableStyles count="1" defaultTableStyle="TableStyleMedium9" defaultPivotStyle="PivotStyleLight16">
    <tableStyle name="NodeXL Table" pivot="0" count="1">
      <tableStyleElement type="headerRow" dxfId="67"/>
    </tableStyle>
  </tableStyles>
</styleSheet>
</file>

<file path=xl/_rels/workbook.xml.rels>&#65279;<?xml version="1.0" encoding="utf-8"?><Relationships xmlns="http://schemas.openxmlformats.org/package/2006/relationships"><Relationship Type="http://schemas.openxmlformats.org/officeDocument/2006/relationships/theme" Target="theme/theme1.xml" Id="rId8" /><Relationship Type="http://schemas.openxmlformats.org/officeDocument/2006/relationships/worksheet" Target="worksheets/sheet3.xml" Id="rId3" /><Relationship Type="http://schemas.openxmlformats.org/officeDocument/2006/relationships/worksheet" Target="worksheets/sheet7.xml" Id="rId7" /><Relationship Type="http://schemas.openxmlformats.org/officeDocument/2006/relationships/worksheet" Target="worksheets/sheet2.xml" Id="rId2" /><Relationship Type="http://schemas.openxmlformats.org/officeDocument/2006/relationships/worksheet" Target="worksheets/sheet1.xml" Id="rId1" /><Relationship Type="http://schemas.openxmlformats.org/officeDocument/2006/relationships/worksheet" Target="worksheets/sheet6.xml" Id="rId6" /><Relationship Type="http://schemas.openxmlformats.org/officeDocument/2006/relationships/calcChain" Target="calcChain.xml" Id="rId11" /><Relationship Type="http://schemas.openxmlformats.org/officeDocument/2006/relationships/worksheet" Target="worksheets/sheet5.xml" Id="rId5" /><Relationship Type="http://schemas.openxmlformats.org/officeDocument/2006/relationships/sharedStrings" Target="sharedStrings.xml" Id="rId10" /><Relationship Type="http://schemas.openxmlformats.org/officeDocument/2006/relationships/worksheet" Target="worksheets/sheet4.xml" Id="rId4" /><Relationship Type="http://schemas.openxmlformats.org/officeDocument/2006/relationships/styles" Target="styles.xml" Id="rId9" /><Relationship Type="http://schemas.openxmlformats.org/officeDocument/2006/relationships/customXml" Target="../vstoDataStore/item1.xml" Id="Raf53869a9e1548f4" /></Relationships>
</file>

<file path=xl/charts/chart1.xml><?xml version="1.0" encoding="utf-8"?>
<c:chartSpace xmlns:c="http://schemas.openxmlformats.org/drawingml/2006/chart" xmlns:a="http://schemas.openxmlformats.org/drawingml/2006/main" xmlns:r="http://schemas.openxmlformats.org/officeDocument/2006/relationships">
  <c:lang val="en-US"/>
  <c:chart>
    <c:autoTitleDeleted val="1"/>
    <c:plotArea>
      <c:layout/>
      <c:barChart>
        <c:barDir val="col"/>
        <c:grouping val="clustered"/>
        <c:ser>
          <c:idx val="1"/>
          <c:order val="0"/>
          <c:tx>
            <c:strRef>
              <c:f>'Overall Metrics'!$F$2</c:f>
              <c:strCache>
                <c:ptCount val="1"/>
                <c:pt idx="0">
                  <c:v>0</c:v>
                </c:pt>
              </c:strCache>
            </c:strRef>
          </c:tx>
          <c:spPr>
            <a:solidFill>
              <a:schemeClr val="accent1"/>
            </a:solidFill>
          </c:spPr>
          <c:cat>
            <c:numRef>
              <c:f>'Overall Metrics'!$E$2:$E$45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Metrics'!$F$2:$F$45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ser>
        <c:gapWidth val="0"/>
        <c:axId val="205695232"/>
        <c:axId val="63357312"/>
      </c:barChart>
      <c:catAx>
        <c:axId val="205695232"/>
        <c:scaling>
          <c:orientation val="minMax"/>
        </c:scaling>
        <c:delete val="1"/>
        <c:axPos val="b"/>
        <c:title>
          <c:tx>
            <c:rich>
              <a:bodyPr/>
              <a:lstStyle/>
              <a:p>
                <a:pPr>
                  <a:defRPr/>
                </a:pPr>
                <a:r>
                  <a:rPr lang="en-US"/>
                  <a:t>Degree</a:t>
                </a:r>
              </a:p>
            </c:rich>
          </c:tx>
          <c:layout>
            <c:manualLayout>
              <c:xMode val="edge"/>
              <c:yMode val="edge"/>
              <c:x val="0.44107564559545148"/>
              <c:y val="0.83479536025738765"/>
            </c:manualLayout>
          </c:layout>
        </c:title>
        <c:numFmt formatCode="#,##0.00" sourceLinked="1"/>
        <c:tickLblPos val="none"/>
        <c:crossAx val="63357312"/>
        <c:crosses val="autoZero"/>
        <c:auto val="1"/>
        <c:lblAlgn val="ctr"/>
        <c:lblOffset val="100"/>
      </c:catAx>
      <c:valAx>
        <c:axId val="63357312"/>
        <c:scaling>
          <c:orientation val="minMax"/>
        </c:scaling>
        <c:axPos val="l"/>
        <c:majorGridlines/>
        <c:title>
          <c:tx>
            <c:rich>
              <a:bodyPr rot="-5400000" vert="horz"/>
              <a:lstStyle/>
              <a:p>
                <a:pPr>
                  <a:defRPr/>
                </a:pPr>
                <a:r>
                  <a:rPr lang="en-US"/>
                  <a:t>Frequency</a:t>
                </a:r>
              </a:p>
            </c:rich>
          </c:tx>
        </c:title>
        <c:numFmt formatCode="General" sourceLinked="1"/>
        <c:tickLblPos val="nextTo"/>
        <c:crossAx val="205695232"/>
        <c:crosses val="autoZero"/>
        <c:crossBetween val="between"/>
      </c:valAx>
    </c:plotArea>
  </c:chart>
  <c:printSettings>
    <c:headerFooter/>
    <c:pageMargins b="0.75000000000000533" l="0.70000000000000062" r="0.70000000000000062" t="0.75000000000000533"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autoTitleDeleted val="1"/>
    <c:plotArea>
      <c:layout/>
      <c:barChart>
        <c:barDir val="col"/>
        <c:grouping val="clustered"/>
        <c:ser>
          <c:idx val="1"/>
          <c:order val="0"/>
          <c:tx>
            <c:strRef>
              <c:f>'Overall Metrics'!$H$2</c:f>
              <c:strCache>
                <c:ptCount val="1"/>
                <c:pt idx="0">
                  <c:v>0</c:v>
                </c:pt>
              </c:strCache>
            </c:strRef>
          </c:tx>
          <c:spPr>
            <a:solidFill>
              <a:schemeClr val="accent1"/>
            </a:solidFill>
          </c:spPr>
          <c:cat>
            <c:numRef>
              <c:f>'Overall Metrics'!$G$2:$G$45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Metrics'!$H$2:$H$45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ser>
        <c:gapWidth val="0"/>
        <c:axId val="63455616"/>
        <c:axId val="63457536"/>
      </c:barChart>
      <c:catAx>
        <c:axId val="63455616"/>
        <c:scaling>
          <c:orientation val="minMax"/>
        </c:scaling>
        <c:delete val="1"/>
        <c:axPos val="b"/>
        <c:title>
          <c:tx>
            <c:rich>
              <a:bodyPr/>
              <a:lstStyle/>
              <a:p>
                <a:pPr>
                  <a:defRPr/>
                </a:pPr>
                <a:r>
                  <a:rPr lang="en-US"/>
                  <a:t>In-Degree</a:t>
                </a:r>
              </a:p>
            </c:rich>
          </c:tx>
          <c:layout>
            <c:manualLayout>
              <c:xMode val="edge"/>
              <c:yMode val="edge"/>
              <c:x val="0.43425552624336278"/>
              <c:y val="0.81759105918211861"/>
            </c:manualLayout>
          </c:layout>
        </c:title>
        <c:numFmt formatCode="#,##0.00" sourceLinked="1"/>
        <c:tickLblPos val="none"/>
        <c:crossAx val="63457536"/>
        <c:crosses val="autoZero"/>
        <c:auto val="1"/>
        <c:lblAlgn val="ctr"/>
        <c:lblOffset val="100"/>
      </c:catAx>
      <c:valAx>
        <c:axId val="63457536"/>
        <c:scaling>
          <c:orientation val="minMax"/>
        </c:scaling>
        <c:axPos val="l"/>
        <c:majorGridlines/>
        <c:title>
          <c:tx>
            <c:rich>
              <a:bodyPr rot="-5400000" vert="horz"/>
              <a:lstStyle/>
              <a:p>
                <a:pPr>
                  <a:defRPr/>
                </a:pPr>
                <a:r>
                  <a:rPr lang="en-US"/>
                  <a:t>Frequency</a:t>
                </a:r>
              </a:p>
            </c:rich>
          </c:tx>
        </c:title>
        <c:numFmt formatCode="General" sourceLinked="1"/>
        <c:tickLblPos val="nextTo"/>
        <c:crossAx val="63455616"/>
        <c:crosses val="autoZero"/>
        <c:crossBetween val="between"/>
      </c:valAx>
    </c:plotArea>
  </c:chart>
  <c:printSettings>
    <c:headerFooter/>
    <c:pageMargins b="0.75000000000000555" l="0.70000000000000062" r="0.70000000000000062" t="0.75000000000000555"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autoTitleDeleted val="1"/>
    <c:plotArea>
      <c:layout/>
      <c:barChart>
        <c:barDir val="col"/>
        <c:grouping val="clustered"/>
        <c:ser>
          <c:idx val="1"/>
          <c:order val="0"/>
          <c:tx>
            <c:strRef>
              <c:f>'Overall Metrics'!$J$2</c:f>
              <c:strCache>
                <c:ptCount val="1"/>
                <c:pt idx="0">
                  <c:v>0</c:v>
                </c:pt>
              </c:strCache>
            </c:strRef>
          </c:tx>
          <c:spPr>
            <a:solidFill>
              <a:schemeClr val="accent1"/>
            </a:solidFill>
          </c:spPr>
          <c:cat>
            <c:numRef>
              <c:f>'Overall Metrics'!$I$2:$I$45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Metrics'!$J$2:$J$45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ser>
        <c:gapWidth val="0"/>
        <c:axId val="63490304"/>
        <c:axId val="63492480"/>
      </c:barChart>
      <c:catAx>
        <c:axId val="63490304"/>
        <c:scaling>
          <c:orientation val="minMax"/>
        </c:scaling>
        <c:delete val="1"/>
        <c:axPos val="b"/>
        <c:title>
          <c:tx>
            <c:rich>
              <a:bodyPr/>
              <a:lstStyle/>
              <a:p>
                <a:pPr>
                  <a:defRPr/>
                </a:pPr>
                <a:r>
                  <a:rPr lang="en-US"/>
                  <a:t>Out-Degree</a:t>
                </a:r>
              </a:p>
            </c:rich>
          </c:tx>
          <c:layout>
            <c:manualLayout>
              <c:xMode val="edge"/>
              <c:yMode val="edge"/>
              <c:x val="0.41379516818709683"/>
              <c:y val="0.80898890864448725"/>
            </c:manualLayout>
          </c:layout>
        </c:title>
        <c:numFmt formatCode="#,##0.00" sourceLinked="1"/>
        <c:tickLblPos val="none"/>
        <c:crossAx val="63492480"/>
        <c:crosses val="autoZero"/>
        <c:auto val="1"/>
        <c:lblAlgn val="ctr"/>
        <c:lblOffset val="100"/>
      </c:catAx>
      <c:valAx>
        <c:axId val="63492480"/>
        <c:scaling>
          <c:orientation val="minMax"/>
        </c:scaling>
        <c:axPos val="l"/>
        <c:majorGridlines/>
        <c:title>
          <c:tx>
            <c:rich>
              <a:bodyPr rot="-5400000" vert="horz"/>
              <a:lstStyle/>
              <a:p>
                <a:pPr>
                  <a:defRPr/>
                </a:pPr>
                <a:r>
                  <a:rPr lang="en-US"/>
                  <a:t>Frequency</a:t>
                </a:r>
              </a:p>
            </c:rich>
          </c:tx>
        </c:title>
        <c:numFmt formatCode="General" sourceLinked="1"/>
        <c:tickLblPos val="nextTo"/>
        <c:crossAx val="63490304"/>
        <c:crosses val="autoZero"/>
        <c:crossBetween val="between"/>
      </c:valAx>
    </c:plotArea>
  </c:chart>
  <c:printSettings>
    <c:headerFooter/>
    <c:pageMargins b="0.75000000000000555" l="0.70000000000000062" r="0.70000000000000062" t="0.75000000000000555"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autoTitleDeleted val="1"/>
    <c:plotArea>
      <c:layout/>
      <c:barChart>
        <c:barDir val="col"/>
        <c:grouping val="clustered"/>
        <c:ser>
          <c:idx val="1"/>
          <c:order val="0"/>
          <c:tx>
            <c:strRef>
              <c:f>'Overall Metrics'!$L$2</c:f>
              <c:strCache>
                <c:ptCount val="1"/>
                <c:pt idx="0">
                  <c:v>0</c:v>
                </c:pt>
              </c:strCache>
            </c:strRef>
          </c:tx>
          <c:spPr>
            <a:solidFill>
              <a:schemeClr val="accent1"/>
            </a:solidFill>
          </c:spPr>
          <c:cat>
            <c:numRef>
              <c:f>'Overall Metrics'!$K$2:$K$45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Metrics'!$L$2:$L$45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ser>
        <c:gapWidth val="0"/>
        <c:axId val="85422464"/>
        <c:axId val="85424384"/>
      </c:barChart>
      <c:catAx>
        <c:axId val="85422464"/>
        <c:scaling>
          <c:orientation val="minMax"/>
        </c:scaling>
        <c:delete val="1"/>
        <c:axPos val="b"/>
        <c:title>
          <c:tx>
            <c:rich>
              <a:bodyPr/>
              <a:lstStyle/>
              <a:p>
                <a:pPr>
                  <a:defRPr/>
                </a:pPr>
                <a:r>
                  <a:rPr lang="en-US"/>
                  <a:t>Betweenness Centrality</a:t>
                </a:r>
              </a:p>
            </c:rich>
          </c:tx>
          <c:layout>
            <c:manualLayout>
              <c:xMode val="edge"/>
              <c:yMode val="edge"/>
              <c:x val="0.32728710116054993"/>
              <c:y val="0.82619320971975252"/>
            </c:manualLayout>
          </c:layout>
        </c:title>
        <c:numFmt formatCode="#,##0.00" sourceLinked="1"/>
        <c:tickLblPos val="none"/>
        <c:crossAx val="85424384"/>
        <c:crosses val="autoZero"/>
        <c:auto val="1"/>
        <c:lblAlgn val="ctr"/>
        <c:lblOffset val="100"/>
      </c:catAx>
      <c:valAx>
        <c:axId val="85424384"/>
        <c:scaling>
          <c:orientation val="minMax"/>
        </c:scaling>
        <c:axPos val="l"/>
        <c:majorGridlines/>
        <c:title>
          <c:tx>
            <c:rich>
              <a:bodyPr rot="-5400000" vert="horz"/>
              <a:lstStyle/>
              <a:p>
                <a:pPr>
                  <a:defRPr/>
                </a:pPr>
                <a:r>
                  <a:rPr lang="en-US"/>
                  <a:t>Frequency</a:t>
                </a:r>
              </a:p>
            </c:rich>
          </c:tx>
        </c:title>
        <c:numFmt formatCode="General" sourceLinked="1"/>
        <c:tickLblPos val="nextTo"/>
        <c:crossAx val="85422464"/>
        <c:crosses val="autoZero"/>
        <c:crossBetween val="between"/>
      </c:valAx>
    </c:plotArea>
  </c:chart>
  <c:printSettings>
    <c:headerFooter/>
    <c:pageMargins b="0.75000000000000555" l="0.70000000000000062" r="0.70000000000000062" t="0.75000000000000555"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US"/>
  <c:chart>
    <c:autoTitleDeleted val="1"/>
    <c:plotArea>
      <c:layout/>
      <c:barChart>
        <c:barDir val="col"/>
        <c:grouping val="clustered"/>
        <c:ser>
          <c:idx val="1"/>
          <c:order val="0"/>
          <c:tx>
            <c:strRef>
              <c:f>'Overall Metrics'!$N$2</c:f>
              <c:strCache>
                <c:ptCount val="1"/>
                <c:pt idx="0">
                  <c:v>0</c:v>
                </c:pt>
              </c:strCache>
            </c:strRef>
          </c:tx>
          <c:spPr>
            <a:solidFill>
              <a:schemeClr val="accent1"/>
            </a:solidFill>
          </c:spPr>
          <c:cat>
            <c:numRef>
              <c:f>'Overall Metrics'!$M$2:$M$45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Metrics'!$N$2:$N$45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ser>
        <c:gapWidth val="0"/>
        <c:axId val="85453056"/>
        <c:axId val="85328256"/>
      </c:barChart>
      <c:catAx>
        <c:axId val="85453056"/>
        <c:scaling>
          <c:orientation val="minMax"/>
        </c:scaling>
        <c:delete val="1"/>
        <c:axPos val="b"/>
        <c:title>
          <c:tx>
            <c:rich>
              <a:bodyPr/>
              <a:lstStyle/>
              <a:p>
                <a:pPr>
                  <a:defRPr/>
                </a:pPr>
                <a:r>
                  <a:rPr lang="en-US"/>
                  <a:t>Closeness Centrality</a:t>
                </a:r>
              </a:p>
            </c:rich>
          </c:tx>
          <c:layout>
            <c:manualLayout>
              <c:xMode val="edge"/>
              <c:yMode val="edge"/>
              <c:x val="0.35406086287407118"/>
              <c:y val="0.82619320971975252"/>
            </c:manualLayout>
          </c:layout>
        </c:title>
        <c:numFmt formatCode="#,##0.00" sourceLinked="1"/>
        <c:tickLblPos val="none"/>
        <c:crossAx val="85328256"/>
        <c:crosses val="autoZero"/>
        <c:auto val="1"/>
        <c:lblAlgn val="ctr"/>
        <c:lblOffset val="100"/>
      </c:catAx>
      <c:valAx>
        <c:axId val="85328256"/>
        <c:scaling>
          <c:orientation val="minMax"/>
        </c:scaling>
        <c:axPos val="l"/>
        <c:majorGridlines/>
        <c:title>
          <c:tx>
            <c:rich>
              <a:bodyPr rot="-5400000" vert="horz"/>
              <a:lstStyle/>
              <a:p>
                <a:pPr>
                  <a:defRPr/>
                </a:pPr>
                <a:r>
                  <a:rPr lang="en-US"/>
                  <a:t>Frequency</a:t>
                </a:r>
              </a:p>
            </c:rich>
          </c:tx>
        </c:title>
        <c:numFmt formatCode="General" sourceLinked="1"/>
        <c:tickLblPos val="nextTo"/>
        <c:crossAx val="85453056"/>
        <c:crosses val="autoZero"/>
        <c:crossBetween val="between"/>
      </c:valAx>
    </c:plotArea>
  </c:chart>
  <c:printSettings>
    <c:headerFooter/>
    <c:pageMargins b="0.75000000000000577" l="0.70000000000000062" r="0.70000000000000062" t="0.75000000000000577"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lang val="en-US"/>
  <c:chart>
    <c:autoTitleDeleted val="1"/>
    <c:plotArea>
      <c:layout/>
      <c:barChart>
        <c:barDir val="col"/>
        <c:grouping val="clustered"/>
        <c:ser>
          <c:idx val="1"/>
          <c:order val="0"/>
          <c:tx>
            <c:strRef>
              <c:f>'Overall Metrics'!$P$2</c:f>
              <c:strCache>
                <c:ptCount val="1"/>
                <c:pt idx="0">
                  <c:v>0</c:v>
                </c:pt>
              </c:strCache>
            </c:strRef>
          </c:tx>
          <c:spPr>
            <a:solidFill>
              <a:schemeClr val="accent1"/>
            </a:solidFill>
          </c:spPr>
          <c:cat>
            <c:numRef>
              <c:f>'Overall Metrics'!$O$2:$O$45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Metrics'!$P$2:$P$45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ser>
        <c:gapWidth val="0"/>
        <c:axId val="85352832"/>
        <c:axId val="85354752"/>
      </c:barChart>
      <c:catAx>
        <c:axId val="85352832"/>
        <c:scaling>
          <c:orientation val="minMax"/>
        </c:scaling>
        <c:delete val="1"/>
        <c:axPos val="b"/>
        <c:title>
          <c:tx>
            <c:rich>
              <a:bodyPr/>
              <a:lstStyle/>
              <a:p>
                <a:pPr>
                  <a:defRPr/>
                </a:pPr>
                <a:r>
                  <a:rPr lang="en-US"/>
                  <a:t>Eigenvector</a:t>
                </a:r>
                <a:r>
                  <a:rPr lang="en-US" baseline="0"/>
                  <a:t> </a:t>
                </a:r>
                <a:r>
                  <a:rPr lang="en-US"/>
                  <a:t>Centrality</a:t>
                </a:r>
              </a:p>
            </c:rich>
          </c:tx>
          <c:layout>
            <c:manualLayout>
              <c:xMode val="edge"/>
              <c:yMode val="edge"/>
              <c:x val="0.33732726180312061"/>
              <c:y val="0.82619320971975252"/>
            </c:manualLayout>
          </c:layout>
        </c:title>
        <c:numFmt formatCode="#,##0.00" sourceLinked="1"/>
        <c:tickLblPos val="none"/>
        <c:crossAx val="85354752"/>
        <c:crosses val="autoZero"/>
        <c:auto val="1"/>
        <c:lblAlgn val="ctr"/>
        <c:lblOffset val="100"/>
      </c:catAx>
      <c:valAx>
        <c:axId val="85354752"/>
        <c:scaling>
          <c:orientation val="minMax"/>
        </c:scaling>
        <c:axPos val="l"/>
        <c:majorGridlines/>
        <c:title>
          <c:tx>
            <c:rich>
              <a:bodyPr rot="-5400000" vert="horz"/>
              <a:lstStyle/>
              <a:p>
                <a:pPr>
                  <a:defRPr/>
                </a:pPr>
                <a:r>
                  <a:rPr lang="en-US"/>
                  <a:t>Frequency</a:t>
                </a:r>
              </a:p>
            </c:rich>
          </c:tx>
        </c:title>
        <c:numFmt formatCode="General" sourceLinked="1"/>
        <c:tickLblPos val="nextTo"/>
        <c:crossAx val="85352832"/>
        <c:crosses val="autoZero"/>
        <c:crossBetween val="between"/>
      </c:valAx>
    </c:plotArea>
  </c:chart>
  <c:printSettings>
    <c:headerFooter/>
    <c:pageMargins b="0.750000000000006" l="0.70000000000000062" r="0.70000000000000062" t="0.750000000000006" header="0.30000000000000032" footer="0.3000000000000003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lang val="en-US"/>
  <c:chart>
    <c:autoTitleDeleted val="1"/>
    <c:plotArea>
      <c:layout/>
      <c:barChart>
        <c:barDir val="col"/>
        <c:grouping val="clustered"/>
        <c:ser>
          <c:idx val="1"/>
          <c:order val="0"/>
          <c:tx>
            <c:strRef>
              <c:f>'Overall Metrics'!$R$2</c:f>
              <c:strCache>
                <c:ptCount val="1"/>
                <c:pt idx="0">
                  <c:v>0</c:v>
                </c:pt>
              </c:strCache>
            </c:strRef>
          </c:tx>
          <c:spPr>
            <a:solidFill>
              <a:schemeClr val="accent1"/>
            </a:solidFill>
          </c:spPr>
          <c:cat>
            <c:numRef>
              <c:f>'Overall Metrics'!$Q$2:$Q$45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Metrics'!$R$2:$R$45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ser>
        <c:gapWidth val="0"/>
        <c:axId val="85375232"/>
        <c:axId val="85389696"/>
      </c:barChart>
      <c:catAx>
        <c:axId val="85375232"/>
        <c:scaling>
          <c:orientation val="minMax"/>
        </c:scaling>
        <c:delete val="1"/>
        <c:axPos val="b"/>
        <c:title>
          <c:tx>
            <c:rich>
              <a:bodyPr/>
              <a:lstStyle/>
              <a:p>
                <a:pPr>
                  <a:defRPr/>
                </a:pPr>
                <a:r>
                  <a:rPr lang="en-US"/>
                  <a:t>Clustering Coefficient</a:t>
                </a:r>
              </a:p>
            </c:rich>
          </c:tx>
          <c:layout>
            <c:manualLayout>
              <c:xMode val="edge"/>
              <c:yMode val="edge"/>
              <c:x val="0.33732726180312089"/>
              <c:y val="0.82619320971975252"/>
            </c:manualLayout>
          </c:layout>
        </c:title>
        <c:numFmt formatCode="#,##0.00" sourceLinked="1"/>
        <c:tickLblPos val="none"/>
        <c:crossAx val="85389696"/>
        <c:crosses val="autoZero"/>
        <c:auto val="1"/>
        <c:lblAlgn val="ctr"/>
        <c:lblOffset val="100"/>
      </c:catAx>
      <c:valAx>
        <c:axId val="85389696"/>
        <c:scaling>
          <c:orientation val="minMax"/>
        </c:scaling>
        <c:axPos val="l"/>
        <c:majorGridlines/>
        <c:title>
          <c:tx>
            <c:rich>
              <a:bodyPr rot="-5400000" vert="horz"/>
              <a:lstStyle/>
              <a:p>
                <a:pPr>
                  <a:defRPr/>
                </a:pPr>
                <a:r>
                  <a:rPr lang="en-US"/>
                  <a:t>Frequency</a:t>
                </a:r>
              </a:p>
            </c:rich>
          </c:tx>
        </c:title>
        <c:numFmt formatCode="General" sourceLinked="1"/>
        <c:tickLblPos val="nextTo"/>
        <c:crossAx val="85375232"/>
        <c:crosses val="autoZero"/>
        <c:crossBetween val="between"/>
      </c:valAx>
    </c:plotArea>
  </c:chart>
  <c:printSettings>
    <c:headerFooter/>
    <c:pageMargins b="0.75000000000000622" l="0.70000000000000062" r="0.70000000000000062" t="0.75000000000000622" header="0.30000000000000032" footer="0.3000000000000003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lang val="en-US"/>
  <c:chart>
    <c:autoTitleDeleted val="1"/>
    <c:plotArea>
      <c:layout>
        <c:manualLayout>
          <c:layoutTarget val="inner"/>
          <c:xMode val="edge"/>
          <c:yMode val="edge"/>
          <c:x val="2.7639579878385909E-3"/>
          <c:y val="8.0430855234004828E-3"/>
          <c:w val="0.99723592884222645"/>
          <c:h val="0.98391246548726652"/>
        </c:manualLayout>
      </c:layout>
      <c:barChart>
        <c:barDir val="col"/>
        <c:grouping val="clustered"/>
        <c:ser>
          <c:idx val="1"/>
          <c:order val="0"/>
          <c:tx>
            <c:strRef>
              <c:f>'Overall Metrics'!$T$2</c:f>
              <c:strCache>
                <c:ptCount val="1"/>
                <c:pt idx="0">
                  <c:v>#REF!</c:v>
                </c:pt>
              </c:strCache>
            </c:strRef>
          </c:tx>
          <c:spPr>
            <a:solidFill>
              <a:schemeClr val="accent1"/>
            </a:solidFill>
          </c:spPr>
          <c:cat>
            <c:numRef>
              <c:f>'Overall Metrics'!$S$2:$S$45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Metrics'!$T$2:$T$45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ser>
        <c:gapWidth val="0"/>
        <c:axId val="93979392"/>
        <c:axId val="93980928"/>
      </c:barChart>
      <c:catAx>
        <c:axId val="93979392"/>
        <c:scaling>
          <c:orientation val="minMax"/>
        </c:scaling>
        <c:delete val="1"/>
        <c:axPos val="b"/>
        <c:numFmt formatCode="#,##0.00" sourceLinked="1"/>
        <c:tickLblPos val="none"/>
        <c:crossAx val="93980928"/>
        <c:crosses val="autoZero"/>
        <c:auto val="1"/>
        <c:lblAlgn val="ctr"/>
        <c:lblOffset val="100"/>
      </c:catAx>
      <c:valAx>
        <c:axId val="93980928"/>
        <c:scaling>
          <c:orientation val="minMax"/>
        </c:scaling>
        <c:delete val="1"/>
        <c:axPos val="l"/>
        <c:numFmt formatCode="General" sourceLinked="1"/>
        <c:tickLblPos val="none"/>
        <c:crossAx val="93979392"/>
        <c:crosses val="autoZero"/>
        <c:crossBetween val="between"/>
      </c:valAx>
      <c:spPr>
        <a:solidFill>
          <a:schemeClr val="bg1">
            <a:lumMod val="85000"/>
          </a:schemeClr>
        </a:solidFill>
        <a:ln>
          <a:noFill/>
        </a:ln>
      </c:spPr>
    </c:plotArea>
  </c:chart>
  <c:spPr>
    <a:noFill/>
    <a:ln>
      <a:noFill/>
    </a:ln>
  </c:spPr>
  <c:printSettings>
    <c:headerFooter/>
    <c:pageMargins b="0.75000000000000666" l="0.70000000000000062" r="0.70000000000000062" t="0.75000000000000666" header="0.30000000000000032" footer="0.30000000000000032"/>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0</xdr:col>
      <xdr:colOff>-1</xdr:colOff>
      <xdr:row>24</xdr:row>
      <xdr:rowOff>38100</xdr:rowOff>
    </xdr:from>
    <xdr:to>
      <xdr:col>1</xdr:col>
      <xdr:colOff>918209</xdr:colOff>
      <xdr:row>31</xdr:row>
      <xdr:rowOff>180975</xdr:rowOff>
    </xdr:to>
    <xdr:graphicFrame macro="">
      <xdr:nvGraphicFramePr>
        <xdr:cNvPr id="2" name="Degree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xdr:colOff>
      <xdr:row>38</xdr:row>
      <xdr:rowOff>38100</xdr:rowOff>
    </xdr:from>
    <xdr:to>
      <xdr:col>1</xdr:col>
      <xdr:colOff>918209</xdr:colOff>
      <xdr:row>45</xdr:row>
      <xdr:rowOff>180975</xdr:rowOff>
    </xdr:to>
    <xdr:graphicFrame macro="">
      <xdr:nvGraphicFramePr>
        <xdr:cNvPr id="5" name="InDegree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xdr:colOff>
      <xdr:row>52</xdr:row>
      <xdr:rowOff>28575</xdr:rowOff>
    </xdr:from>
    <xdr:to>
      <xdr:col>1</xdr:col>
      <xdr:colOff>918209</xdr:colOff>
      <xdr:row>59</xdr:row>
      <xdr:rowOff>171450</xdr:rowOff>
    </xdr:to>
    <xdr:graphicFrame macro="">
      <xdr:nvGraphicFramePr>
        <xdr:cNvPr id="4" name="OutDegree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66</xdr:row>
      <xdr:rowOff>9525</xdr:rowOff>
    </xdr:from>
    <xdr:to>
      <xdr:col>1</xdr:col>
      <xdr:colOff>918210</xdr:colOff>
      <xdr:row>73</xdr:row>
      <xdr:rowOff>152400</xdr:rowOff>
    </xdr:to>
    <xdr:graphicFrame macro="">
      <xdr:nvGraphicFramePr>
        <xdr:cNvPr id="6" name="BetweennessCentrality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9525</xdr:colOff>
      <xdr:row>80</xdr:row>
      <xdr:rowOff>19050</xdr:rowOff>
    </xdr:from>
    <xdr:to>
      <xdr:col>2</xdr:col>
      <xdr:colOff>3810</xdr:colOff>
      <xdr:row>87</xdr:row>
      <xdr:rowOff>161925</xdr:rowOff>
    </xdr:to>
    <xdr:graphicFrame macro="">
      <xdr:nvGraphicFramePr>
        <xdr:cNvPr id="7" name="ClosenessCentrality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94</xdr:row>
      <xdr:rowOff>19050</xdr:rowOff>
    </xdr:from>
    <xdr:to>
      <xdr:col>1</xdr:col>
      <xdr:colOff>918210</xdr:colOff>
      <xdr:row>101</xdr:row>
      <xdr:rowOff>161925</xdr:rowOff>
    </xdr:to>
    <xdr:graphicFrame macro="">
      <xdr:nvGraphicFramePr>
        <xdr:cNvPr id="8" name="EigenvectorCentrality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108</xdr:row>
      <xdr:rowOff>9525</xdr:rowOff>
    </xdr:from>
    <xdr:to>
      <xdr:col>1</xdr:col>
      <xdr:colOff>918210</xdr:colOff>
      <xdr:row>115</xdr:row>
      <xdr:rowOff>152400</xdr:rowOff>
    </xdr:to>
    <xdr:graphicFrame macro="">
      <xdr:nvGraphicFramePr>
        <xdr:cNvPr id="9" name="ClusteringCoefficient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14</xdr:col>
      <xdr:colOff>0</xdr:colOff>
      <xdr:row>1</xdr:row>
      <xdr:rowOff>0</xdr:rowOff>
    </xdr:from>
    <xdr:to>
      <xdr:col>19</xdr:col>
      <xdr:colOff>381000</xdr:colOff>
      <xdr:row>4</xdr:row>
      <xdr:rowOff>28575</xdr:rowOff>
    </xdr:to>
    <xdr:graphicFrame macro="">
      <xdr:nvGraphicFramePr>
        <xdr:cNvPr id="2" name="DynamicFilter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id="1" name="Edges" displayName="Edges" ref="A2:J20" totalsRowShown="0">
  <autoFilter ref="A2:J20">
    <filterColumn colId="3"/>
    <filterColumn colId="4"/>
    <filterColumn colId="5"/>
    <filterColumn colId="6"/>
    <filterColumn colId="7"/>
    <filterColumn colId="8"/>
    <filterColumn colId="9"/>
  </autoFilter>
  <tableColumns count="10">
    <tableColumn id="1" name="Vertex 1" dataDxfId="1" dataCellStyle="NodeXL Required"/>
    <tableColumn id="2" name="Vertex 2" dataDxfId="0" dataCellStyle="NodeXL Required"/>
    <tableColumn id="3" name="Color" dataDxfId="66" dataCellStyle="NodeXL Visual Property"/>
    <tableColumn id="4" name="Width" dataDxfId="65" dataCellStyle="NodeXL Visual Property"/>
    <tableColumn id="5" name="Opacity" dataDxfId="64" dataCellStyle="NodeXL Visual Property"/>
    <tableColumn id="6" name="Visibility" dataDxfId="63" dataCellStyle="NodeXL Visual Property"/>
    <tableColumn id="10" name="Label" dataDxfId="62" dataCellStyle="NodeXL Label"/>
    <tableColumn id="7" name="ID" dataDxfId="61" dataCellStyle="NodeXL Do Not Edit"/>
    <tableColumn id="9" name="Dynamic Filter" dataDxfId="60" dataCellStyle="NodeXL Do Not Edit"/>
    <tableColumn id="8" name="Add Your Own Columns Here" dataDxfId="59" dataCellStyle="NodeXL Other Column"/>
  </tableColumns>
  <tableStyleInfo name="NodeXL Table" showFirstColumn="0" showLastColumn="0" showRowStripes="0" showColumnStripes="0"/>
</table>
</file>

<file path=xl/tables/table2.xml><?xml version="1.0" encoding="utf-8"?>
<table xmlns="http://schemas.openxmlformats.org/spreadsheetml/2006/main" id="2" name="Vertices" displayName="Vertices" ref="A2:AA12" totalsRowShown="0" headerRowDxfId="58" dataDxfId="57">
  <autoFilter ref="A2:AA12">
    <filterColumn colId="1"/>
    <filterColumn colId="2"/>
    <filterColumn colId="3"/>
    <filterColumn colId="4"/>
    <filterColumn colId="5"/>
    <filterColumn colId="6"/>
    <filterColumn colId="7"/>
    <filterColumn colId="8"/>
    <filterColumn colId="9"/>
    <filterColumn colId="10"/>
    <filterColumn colId="11"/>
    <filterColumn colId="12"/>
    <filterColumn colId="13"/>
    <filterColumn colId="14"/>
    <filterColumn colId="15"/>
    <filterColumn colId="16"/>
    <filterColumn colId="17"/>
    <filterColumn colId="18"/>
    <filterColumn colId="19"/>
    <filterColumn colId="20"/>
    <filterColumn colId="21"/>
    <filterColumn colId="22"/>
    <filterColumn colId="23"/>
    <filterColumn colId="24"/>
    <filterColumn colId="25"/>
    <filterColumn colId="26"/>
  </autoFilter>
  <sortState ref="A3:AA12">
    <sortCondition ref="A2:A12"/>
  </sortState>
  <tableColumns count="27">
    <tableColumn id="1" name="Vertex" dataDxfId="56" dataCellStyle="NodeXL Required"/>
    <tableColumn id="21" name="Degree" dataDxfId="55" dataCellStyle="NodeXL Graph Metric"/>
    <tableColumn id="22" name="In-Degree" dataDxfId="54" dataCellStyle="NodeXL Graph Metric"/>
    <tableColumn id="23" name="Out-Degree" dataDxfId="53" dataCellStyle="NodeXL Graph Metric"/>
    <tableColumn id="24" name="Betweenness Centrality" dataDxfId="52" dataCellStyle="NodeXL Graph Metric"/>
    <tableColumn id="25" name="Closeness Centrality" dataDxfId="51" dataCellStyle="NodeXL Graph Metric"/>
    <tableColumn id="26" name="Eigenvector Centrality" dataDxfId="50" dataCellStyle="NodeXL Graph Metric"/>
    <tableColumn id="27" name="Clustering Coefficient" dataDxfId="49" dataCellStyle="NodeXL Graph Metric"/>
    <tableColumn id="2" name="Color" dataDxfId="48" dataCellStyle="NodeXL Visual Property"/>
    <tableColumn id="5" name="Shape" dataDxfId="47" dataCellStyle="NodeXL Visual Property"/>
    <tableColumn id="6" name="Size" dataDxfId="46" dataCellStyle="NodeXL Visual Property"/>
    <tableColumn id="4" name="Opacity" dataDxfId="45" dataCellStyle="NodeXL Visual Property"/>
    <tableColumn id="7" name="Image File" dataDxfId="44" dataCellStyle="NodeXL Visual Property"/>
    <tableColumn id="3" name="Visibility" dataDxfId="43" dataCellStyle="NodeXL Visual Property"/>
    <tableColumn id="10" name="Label" dataDxfId="42" dataCellStyle="NodeXL Label"/>
    <tableColumn id="16" name="Label Fill Color" dataDxfId="41" dataCellStyle="NodeXL Label"/>
    <tableColumn id="9" name="Label Position" dataDxfId="40" dataCellStyle="NodeXL Label"/>
    <tableColumn id="8" name="Tooltip" dataDxfId="39" dataCellStyle="NodeXL Label"/>
    <tableColumn id="18" name="Layout Order" dataDxfId="38" dataCellStyle="NodeXL Layout"/>
    <tableColumn id="13" name="X" dataDxfId="37" dataCellStyle="NodeXL Layout"/>
    <tableColumn id="14" name="Y" dataDxfId="36" dataCellStyle="NodeXL Layout"/>
    <tableColumn id="12" name="Locked?" dataDxfId="35" dataCellStyle="NodeXL Layout"/>
    <tableColumn id="19" name="Polar R" dataDxfId="34" dataCellStyle="NodeXL Layout"/>
    <tableColumn id="20" name="Polar Angle" dataDxfId="33" dataCellStyle="NodeXL Layout"/>
    <tableColumn id="11" name="ID" dataDxfId="32" dataCellStyle="NodeXL Do Not Edit"/>
    <tableColumn id="28" name="Dynamic Filter" dataDxfId="31" dataCellStyle="NodeXL Do Not Edit"/>
    <tableColumn id="17" name="Add Your Own Columns Here" dataDxfId="30" dataCellStyle="NodeXL Other Column"/>
  </tableColumns>
  <tableStyleInfo name="NodeXL Table" showFirstColumn="0" showLastColumn="0" showRowStripes="0" showColumnStripes="0"/>
</table>
</file>

<file path=xl/tables/table3.xml><?xml version="1.0" encoding="utf-8"?>
<table xmlns="http://schemas.openxmlformats.org/spreadsheetml/2006/main" id="4" name="Clusters" displayName="Clusters" ref="A1:C2" totalsRowShown="0">
  <autoFilter ref="A1:C2">
    <filterColumn colId="1"/>
    <filterColumn colId="2"/>
  </autoFilter>
  <tableColumns count="3">
    <tableColumn id="1" name="Cluster" dataDxfId="29"/>
    <tableColumn id="2" name="Vertex Color" dataDxfId="28"/>
    <tableColumn id="3" name="Vertex Shape" dataDxfId="27"/>
  </tableColumns>
  <tableStyleInfo name="TableStyleMedium9" showFirstColumn="0" showLastColumn="0" showRowStripes="1" showColumnStripes="0"/>
</table>
</file>

<file path=xl/tables/table4.xml><?xml version="1.0" encoding="utf-8"?>
<table xmlns="http://schemas.openxmlformats.org/spreadsheetml/2006/main" id="5" name="ClusterVertices" displayName="ClusterVertices" ref="A1:B2" totalsRowShown="0" headerRowDxfId="26" dataDxfId="25">
  <autoFilter ref="A1:B2"/>
  <tableColumns count="2">
    <tableColumn id="1" name="Cluster" dataDxfId="24"/>
    <tableColumn id="2" name="Vertex" dataDxfId="23"/>
  </tableColumns>
  <tableStyleInfo name="TableStyleMedium9" showFirstColumn="0" showLastColumn="0" showRowStripes="1" showColumnStripes="0"/>
</table>
</file>

<file path=xl/tables/table5.xml><?xml version="1.0" encoding="utf-8"?>
<table xmlns="http://schemas.openxmlformats.org/spreadsheetml/2006/main" id="6" name="OverallMetrics" displayName="OverallMetrics" ref="A1:C22" totalsRowShown="0" dataCellStyle="NodeXL Graph Metric">
  <autoFilter ref="A1:C22">
    <filterColumn colId="2"/>
  </autoFilter>
  <tableColumns count="3">
    <tableColumn id="1" name="Metric" dataDxfId="22" dataCellStyle="NodeXL Graph Metric"/>
    <tableColumn id="2" name="Value" dataDxfId="21" dataCellStyle="NodeXL Graph Metric"/>
    <tableColumn id="3" name="Comments" dataDxfId="20" dataCellStyle="NodeXL Graph Metric"/>
  </tableColumns>
  <tableStyleInfo name="TableStyleMedium9" showFirstColumn="0" showLastColumn="0" showRowStripes="1" showColumnStripes="0"/>
</table>
</file>

<file path=xl/tables/table6.xml><?xml version="1.0" encoding="utf-8"?>
<table xmlns="http://schemas.openxmlformats.org/spreadsheetml/2006/main" id="3" name="HistogramBins" displayName="HistogramBins" ref="E1:T45" totalsRowShown="0">
  <autoFilter ref="E1:T45">
    <filterColumn colId="2"/>
    <filterColumn colId="3"/>
    <filterColumn colId="4"/>
    <filterColumn colId="5"/>
    <filterColumn colId="6"/>
    <filterColumn colId="7"/>
    <filterColumn colId="8"/>
    <filterColumn colId="9"/>
    <filterColumn colId="10"/>
    <filterColumn colId="11"/>
    <filterColumn colId="12"/>
    <filterColumn colId="13"/>
    <filterColumn colId="14"/>
    <filterColumn colId="15"/>
  </autoFilter>
  <tableColumns count="16">
    <tableColumn id="1" name="Degree Bin" dataDxfId="19"/>
    <tableColumn id="2" name="Degree Frequency" dataDxfId="18">
      <calculatedColumnFormula>COUNTIF(Vertices[Degree], "&gt;= " &amp; E2) - COUNTIF(Vertices[Degree], "&gt;=" &amp; E3)</calculatedColumnFormula>
    </tableColumn>
    <tableColumn id="3" name="In-Degree Bin" dataDxfId="17"/>
    <tableColumn id="4" name="In-Degree Frequency" dataDxfId="16">
      <calculatedColumnFormula>COUNTIF(Vertices[In-Degree], "&gt;= " &amp; G2) - COUNTIF(Vertices[In-Degree], "&gt;=" &amp; G3)</calculatedColumnFormula>
    </tableColumn>
    <tableColumn id="5" name="Out-Degree Bin" dataDxfId="15"/>
    <tableColumn id="6" name="Out-Degree Frequency" dataDxfId="14">
      <calculatedColumnFormula>COUNTIF(Vertices[Out-Degree], "&gt;= " &amp; I2) - COUNTIF(Vertices[Out-Degree], "&gt;=" &amp; I3)</calculatedColumnFormula>
    </tableColumn>
    <tableColumn id="7" name="Betweenness Centrality Bin" dataDxfId="13"/>
    <tableColumn id="8" name="Betweenness Centrality Frequency" dataDxfId="12">
      <calculatedColumnFormula>COUNTIF(Vertices[Betweenness Centrality], "&gt;= " &amp; K2) - COUNTIF(Vertices[Betweenness Centrality], "&gt;=" &amp; K3)</calculatedColumnFormula>
    </tableColumn>
    <tableColumn id="9" name="Closeness Centrality Bin" dataDxfId="11"/>
    <tableColumn id="10" name="Closeness Centrality Frequency" dataDxfId="10">
      <calculatedColumnFormula>COUNTIF(Vertices[Closeness Centrality], "&gt;= " &amp; M2) - COUNTIF(Vertices[Closeness Centrality], "&gt;=" &amp; M3)</calculatedColumnFormula>
    </tableColumn>
    <tableColumn id="11" name="Eigenvector Centrality Bin" dataDxfId="9"/>
    <tableColumn id="12" name="Eigenvector Centrality Frequency" dataDxfId="8">
      <calculatedColumnFormula>COUNTIF(Vertices[Eigenvector Centrality], "&gt;= " &amp; O2) - COUNTIF(Vertices[Eigenvector Centrality], "&gt;=" &amp; O3)</calculatedColumnFormula>
    </tableColumn>
    <tableColumn id="13" name="Clustering Coefficient Bin" dataDxfId="7"/>
    <tableColumn id="14" name="Clustering Coefficient Frequency" dataDxfId="6">
      <calculatedColumnFormula>COUNTIF(Vertices[Clustering Coefficient], "&gt;= " &amp; Q2) - COUNTIF(Vertices[Clustering Coefficient], "&gt;=" &amp; Q3)</calculatedColumnFormula>
    </tableColumn>
    <tableColumn id="15" name="Dynamic Filter Bin" dataDxfId="5"/>
    <tableColumn id="16" name="Dynamic Filter Frequency" dataDxfId="4">
      <calculatedColumnFormula>COUNTIF(Vertices[Clustering Coefficient], "&gt;= " &amp; S2) - COUNTIF(Vertices[Clustering Coefficient], "&gt;=" &amp; S3)</calculatedColumnFormula>
    </tableColumn>
  </tableColumns>
  <tableStyleInfo name="TableStyleMedium9" showFirstColumn="0" showLastColumn="0" showRowStripes="1" showColumnStripes="0"/>
</table>
</file>

<file path=xl/tables/table7.xml><?xml version="1.0" encoding="utf-8"?>
<table xmlns="http://schemas.openxmlformats.org/spreadsheetml/2006/main" id="15" name="HistogramProperties" displayName="HistogramProperties" ref="V1:W4" totalsRowShown="0">
  <autoFilter ref="V1:W4"/>
  <tableColumns count="2">
    <tableColumn id="1" name="Histogram Property"/>
    <tableColumn id="2" name="Value"/>
  </tableColumns>
  <tableStyleInfo name="TableStyleMedium9" showFirstColumn="0" showLastColumn="0" showRowStripes="1" showColumnStripes="0"/>
</table>
</file>

<file path=xl/tables/table8.xml><?xml version="1.0" encoding="utf-8"?>
<table xmlns="http://schemas.openxmlformats.org/spreadsheetml/2006/main" id="7" name="PerWorkbookSettings" displayName="PerWorkbookSettings" ref="G1:H15" totalsRowShown="0" headerRowDxfId="3">
  <autoFilter ref="G1:H15"/>
  <tableColumns count="2">
    <tableColumn id="1" name="Per-Workbook Setting"/>
    <tableColumn id="2" name="Value"/>
  </tableColumns>
  <tableStyleInfo name="TableStyleMedium9" showFirstColumn="0" showLastColumn="0" showRowStripes="1" showColumnStripes="0"/>
</table>
</file>

<file path=xl/tables/table9.xml><?xml version="1.0" encoding="utf-8"?>
<table xmlns="http://schemas.openxmlformats.org/spreadsheetml/2006/main" id="8" name="DynamicFilterSettings" displayName="DynamicFilterSettings" ref="J1:M2" totalsRowShown="0" headerRowDxfId="2">
  <autoFilter ref="J1:M2"/>
  <tableColumns count="4">
    <tableColumn id="1" name="Table Name"/>
    <tableColumn id="2" name="Column Name"/>
    <tableColumn id="3" name="Selected Minimum"/>
    <tableColumn id="4" name="Selected Maximum"/>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vmlDrawing" Target="../drawings/vmlDrawing3.v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table" Target="../tables/table4.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5.vml"/><Relationship Id="rId7" Type="http://schemas.openxmlformats.org/officeDocument/2006/relationships/comments" Target="../comments5.xml"/><Relationship Id="rId2" Type="http://schemas.openxmlformats.org/officeDocument/2006/relationships/drawing" Target="../drawings/drawing1.xml"/><Relationship Id="rId1" Type="http://schemas.openxmlformats.org/officeDocument/2006/relationships/printerSettings" Target="../printerSettings/printerSettings5.bin"/><Relationship Id="rId6" Type="http://schemas.openxmlformats.org/officeDocument/2006/relationships/table" Target="../tables/table7.xml"/><Relationship Id="rId5" Type="http://schemas.openxmlformats.org/officeDocument/2006/relationships/table" Target="../tables/table6.xml"/><Relationship Id="rId4" Type="http://schemas.openxmlformats.org/officeDocument/2006/relationships/table" Target="../tables/table5.xml"/></Relationships>
</file>

<file path=xl/worksheets/_rels/sheet7.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drawing" Target="../drawings/drawing2.xml"/><Relationship Id="rId1" Type="http://schemas.openxmlformats.org/officeDocument/2006/relationships/printerSettings" Target="../printerSettings/printerSettings6.bin"/><Relationship Id="rId4"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sheetPr codeName="Sheet1"/>
  <dimension ref="A1:K23"/>
  <sheetViews>
    <sheetView workbookViewId="0">
      <pane ySplit="2" topLeftCell="A3" activePane="bottomLeft" state="frozen"/>
      <selection pane="bottomLeft" activeCell="A6" sqref="A6:J6 A11:J11 A13:J13 A16:J17"/>
    </sheetView>
  </sheetViews>
  <sheetFormatPr defaultRowHeight="15"/>
  <cols>
    <col min="1" max="2" width="10.42578125" style="1" customWidth="1"/>
    <col min="3" max="3" width="7.85546875" style="3" bestFit="1" customWidth="1"/>
    <col min="4" max="4" width="8.7109375" style="2" bestFit="1" customWidth="1"/>
    <col min="5" max="5" width="9.85546875" style="2" bestFit="1" customWidth="1"/>
    <col min="6" max="6" width="11" style="3" bestFit="1" customWidth="1"/>
    <col min="7" max="7" width="7.85546875" style="1" hidden="1" customWidth="1"/>
    <col min="8" max="8" width="5" style="3" hidden="1" customWidth="1"/>
    <col min="9" max="9" width="16" style="3" hidden="1" customWidth="1"/>
    <col min="10" max="10" width="29.28515625" bestFit="1" customWidth="1"/>
    <col min="11" max="12" width="9.140625" customWidth="1"/>
  </cols>
  <sheetData>
    <row r="1" spans="1:10">
      <c r="C1" s="30" t="s">
        <v>50</v>
      </c>
      <c r="D1" s="31"/>
      <c r="E1" s="31"/>
      <c r="F1" s="30"/>
      <c r="G1" s="27" t="s">
        <v>57</v>
      </c>
      <c r="H1" s="32" t="s">
        <v>51</v>
      </c>
      <c r="I1" s="32"/>
      <c r="J1" s="29" t="s">
        <v>52</v>
      </c>
    </row>
    <row r="2" spans="1:10">
      <c r="A2" s="1" t="s">
        <v>0</v>
      </c>
      <c r="B2" s="1" t="s">
        <v>1</v>
      </c>
      <c r="C2" t="s">
        <v>2</v>
      </c>
      <c r="D2" t="s">
        <v>3</v>
      </c>
      <c r="E2" t="s">
        <v>4</v>
      </c>
      <c r="F2" t="s">
        <v>11</v>
      </c>
      <c r="G2" s="1" t="s">
        <v>57</v>
      </c>
      <c r="H2" t="s">
        <v>12</v>
      </c>
      <c r="I2" t="s">
        <v>47</v>
      </c>
      <c r="J2" t="s">
        <v>28</v>
      </c>
    </row>
    <row r="3" spans="1:10" ht="15" customHeight="1">
      <c r="A3" s="17" t="s">
        <v>146</v>
      </c>
      <c r="B3" s="17" t="s">
        <v>147</v>
      </c>
      <c r="C3" s="18"/>
      <c r="D3" s="19"/>
      <c r="E3" s="20"/>
      <c r="F3" s="18"/>
      <c r="G3" s="27"/>
      <c r="H3" s="15">
        <v>3</v>
      </c>
      <c r="I3" s="15"/>
      <c r="J3" s="16"/>
    </row>
    <row r="4" spans="1:10" ht="15" customHeight="1">
      <c r="A4" s="17" t="s">
        <v>146</v>
      </c>
      <c r="B4" s="17" t="s">
        <v>148</v>
      </c>
      <c r="C4" s="18"/>
      <c r="D4" s="19"/>
      <c r="E4" s="20"/>
      <c r="F4" s="18"/>
      <c r="G4" s="27"/>
      <c r="H4" s="15">
        <v>4</v>
      </c>
      <c r="I4" s="15"/>
      <c r="J4" s="16"/>
    </row>
    <row r="5" spans="1:10">
      <c r="A5" s="17" t="s">
        <v>146</v>
      </c>
      <c r="B5" s="17" t="s">
        <v>149</v>
      </c>
      <c r="C5" s="18"/>
      <c r="D5" s="19"/>
      <c r="E5" s="20"/>
      <c r="F5" s="18"/>
      <c r="G5" s="27"/>
      <c r="H5" s="15">
        <v>5</v>
      </c>
      <c r="I5" s="15"/>
      <c r="J5" s="16"/>
    </row>
    <row r="6" spans="1:10">
      <c r="A6" s="17" t="s">
        <v>146</v>
      </c>
      <c r="B6" s="17" t="s">
        <v>150</v>
      </c>
      <c r="C6" s="18"/>
      <c r="D6" s="19"/>
      <c r="E6" s="20"/>
      <c r="F6" s="18"/>
      <c r="G6" s="27"/>
      <c r="H6" s="15">
        <v>6</v>
      </c>
      <c r="I6" s="15"/>
      <c r="J6" s="16"/>
    </row>
    <row r="7" spans="1:10">
      <c r="A7" s="17" t="s">
        <v>147</v>
      </c>
      <c r="B7" s="17" t="s">
        <v>148</v>
      </c>
      <c r="C7" s="18"/>
      <c r="D7" s="19"/>
      <c r="E7" s="20"/>
      <c r="F7" s="18"/>
      <c r="G7" s="27"/>
      <c r="H7" s="15">
        <v>7</v>
      </c>
      <c r="I7" s="15"/>
      <c r="J7" s="16"/>
    </row>
    <row r="8" spans="1:10">
      <c r="A8" s="17" t="s">
        <v>147</v>
      </c>
      <c r="B8" s="17" t="s">
        <v>151</v>
      </c>
      <c r="C8" s="18"/>
      <c r="D8" s="19"/>
      <c r="E8" s="20"/>
      <c r="F8" s="18"/>
      <c r="G8" s="27"/>
      <c r="H8" s="15">
        <v>8</v>
      </c>
      <c r="I8" s="15"/>
      <c r="J8" s="16"/>
    </row>
    <row r="9" spans="1:10">
      <c r="A9" s="17" t="s">
        <v>147</v>
      </c>
      <c r="B9" s="17" t="s">
        <v>152</v>
      </c>
      <c r="C9" s="18"/>
      <c r="D9" s="19"/>
      <c r="E9" s="20"/>
      <c r="F9" s="18"/>
      <c r="G9" s="27"/>
      <c r="H9" s="15">
        <v>9</v>
      </c>
      <c r="I9" s="15"/>
      <c r="J9" s="16"/>
    </row>
    <row r="10" spans="1:10">
      <c r="A10" s="17" t="s">
        <v>149</v>
      </c>
      <c r="B10" s="17" t="s">
        <v>148</v>
      </c>
      <c r="C10" s="18"/>
      <c r="D10" s="19"/>
      <c r="E10" s="20"/>
      <c r="F10" s="18"/>
      <c r="G10" s="27"/>
      <c r="H10" s="15">
        <v>10</v>
      </c>
      <c r="I10" s="15"/>
      <c r="J10" s="16"/>
    </row>
    <row r="11" spans="1:10">
      <c r="A11" s="17" t="s">
        <v>149</v>
      </c>
      <c r="B11" s="17" t="s">
        <v>150</v>
      </c>
      <c r="C11" s="18"/>
      <c r="D11" s="19"/>
      <c r="E11" s="20"/>
      <c r="F11" s="18"/>
      <c r="G11" s="27"/>
      <c r="H11" s="15">
        <v>11</v>
      </c>
      <c r="I11" s="15"/>
      <c r="J11" s="16"/>
    </row>
    <row r="12" spans="1:10">
      <c r="A12" s="17" t="s">
        <v>148</v>
      </c>
      <c r="B12" s="17" t="s">
        <v>151</v>
      </c>
      <c r="C12" s="18"/>
      <c r="D12" s="19"/>
      <c r="E12" s="20"/>
      <c r="F12" s="18"/>
      <c r="G12" s="27"/>
      <c r="H12" s="15">
        <v>12</v>
      </c>
      <c r="I12" s="15"/>
      <c r="J12" s="16"/>
    </row>
    <row r="13" spans="1:10">
      <c r="A13" s="17" t="s">
        <v>148</v>
      </c>
      <c r="B13" s="17" t="s">
        <v>150</v>
      </c>
      <c r="C13" s="18"/>
      <c r="D13" s="19"/>
      <c r="E13" s="20"/>
      <c r="F13" s="18"/>
      <c r="G13" s="27"/>
      <c r="H13" s="15">
        <v>13</v>
      </c>
      <c r="I13" s="15"/>
      <c r="J13" s="16"/>
    </row>
    <row r="14" spans="1:10">
      <c r="A14" s="17" t="s">
        <v>148</v>
      </c>
      <c r="B14" s="17" t="s">
        <v>152</v>
      </c>
      <c r="C14" s="18"/>
      <c r="D14" s="19"/>
      <c r="E14" s="20"/>
      <c r="F14" s="18"/>
      <c r="G14" s="27"/>
      <c r="H14" s="15">
        <v>14</v>
      </c>
      <c r="I14" s="15"/>
      <c r="J14" s="16"/>
    </row>
    <row r="15" spans="1:10">
      <c r="A15" s="17" t="s">
        <v>151</v>
      </c>
      <c r="B15" s="17" t="s">
        <v>152</v>
      </c>
      <c r="C15" s="18"/>
      <c r="D15" s="19"/>
      <c r="E15" s="20"/>
      <c r="F15" s="18"/>
      <c r="G15" s="27"/>
      <c r="H15" s="15">
        <v>15</v>
      </c>
      <c r="I15" s="15"/>
      <c r="J15" s="16"/>
    </row>
    <row r="16" spans="1:10">
      <c r="A16" s="17" t="s">
        <v>150</v>
      </c>
      <c r="B16" s="17" t="s">
        <v>152</v>
      </c>
      <c r="C16" s="18"/>
      <c r="D16" s="19"/>
      <c r="E16" s="20"/>
      <c r="F16" s="18"/>
      <c r="G16" s="27"/>
      <c r="H16" s="15">
        <v>16</v>
      </c>
      <c r="I16" s="15"/>
      <c r="J16" s="16"/>
    </row>
    <row r="17" spans="1:11">
      <c r="A17" s="17" t="s">
        <v>150</v>
      </c>
      <c r="B17" s="17" t="s">
        <v>153</v>
      </c>
      <c r="C17" s="18"/>
      <c r="D17" s="19"/>
      <c r="E17" s="20"/>
      <c r="F17" s="18"/>
      <c r="G17" s="27"/>
      <c r="H17" s="15">
        <v>17</v>
      </c>
      <c r="I17" s="15"/>
      <c r="J17" s="16"/>
    </row>
    <row r="18" spans="1:11">
      <c r="A18" s="17" t="s">
        <v>152</v>
      </c>
      <c r="B18" s="17" t="s">
        <v>153</v>
      </c>
      <c r="C18" s="18"/>
      <c r="D18" s="19"/>
      <c r="E18" s="20"/>
      <c r="F18" s="18"/>
      <c r="G18" s="27"/>
      <c r="H18" s="15">
        <v>18</v>
      </c>
      <c r="I18" s="15"/>
      <c r="J18" s="16"/>
    </row>
    <row r="19" spans="1:11">
      <c r="A19" s="17" t="s">
        <v>153</v>
      </c>
      <c r="B19" s="17" t="s">
        <v>154</v>
      </c>
      <c r="C19" s="18"/>
      <c r="D19" s="19"/>
      <c r="E19" s="20"/>
      <c r="F19" s="18"/>
      <c r="G19" s="27"/>
      <c r="H19" s="15">
        <v>19</v>
      </c>
      <c r="I19" s="15"/>
      <c r="J19" s="16"/>
    </row>
    <row r="20" spans="1:11">
      <c r="A20" s="17" t="s">
        <v>154</v>
      </c>
      <c r="B20" s="17" t="s">
        <v>155</v>
      </c>
      <c r="C20" s="18"/>
      <c r="D20" s="19"/>
      <c r="E20" s="20"/>
      <c r="F20" s="18"/>
      <c r="G20" s="27"/>
      <c r="H20" s="15">
        <v>20</v>
      </c>
      <c r="I20" s="15"/>
      <c r="J20" s="16"/>
    </row>
    <row r="23" spans="1:11">
      <c r="K23" s="7"/>
    </row>
  </sheetData>
  <dataConsolidate/>
  <dataValidations count="10">
    <dataValidation allowBlank="1" showInputMessage="1" promptTitle="Edge Color" prompt="To select an optional edge color, right-click and select Select Color on the right-click menu." sqref="C3:C20"/>
    <dataValidation allowBlank="1" showInputMessage="1" errorTitle="Invalid Edge Width" error="The optional edge width must be a whole number between 1 and 10." promptTitle="Edge Width" prompt="Enter an optional edge width between 1 and 10." sqref="D3:D20"/>
    <dataValidation allowBlank="1" showInputMessage="1" errorTitle="Invalid Edge Opacity" error="The optional edge opacity must be a whole number between 0 and 10." promptTitle="Edge Opacity" prompt="Enter an optional edge opacity between 0 (transparent) and 100 (opaque)." sqref="E3:E20"/>
    <dataValidation type="list" allowBlank="1" showInputMessage="1" showErrorMessage="1" errorTitle="Invalid Edge Visibility" error="You have entered an unrecognized edge visibility.  Try selecting from the drop-down list instead." promptTitle="Edge Visibility" prompt="Select an optional edge visibility.  Edges are shown by default." sqref="F3:F20">
      <formula1>ValidEdgeVisibilities</formula1>
    </dataValidation>
    <dataValidation allowBlank="1" showInputMessage="1" showErrorMessage="1" promptTitle="Vertex 1 Name" prompt="Enter the name of the edge's first vertex." sqref="A3:A20"/>
    <dataValidation allowBlank="1" showInputMessage="1" showErrorMessage="1" promptTitle="Vertex 2 Name" prompt="Enter the name of the edge's second vertex." sqref="B3:B20"/>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ID" prompt="This is a unique ID that gets filled in automatically.  Do not edit this column." sqref="H3:H20"/>
    <dataValidation allowBlank="1" showErrorMessage="1" sqref="J2:J20"/>
    <dataValidation allowBlank="1" errorTitle="Invalid Edge Visibility" error="The optional edge visibility must be Yes, Y, True, T, Always, 1, or empty to make the edge visible; or No, N, False, F, Never, or 0 to hide the edge.  Try selecting from the drop-down list instead." promptTitle="Edge ID" prompt="This is a unique ID that gets filled in automatically.  Do not edit this column." sqref="I3:I20"/>
    <dataValidation allowBlank="1" showInputMessage="1" showErrorMessage="1" errorTitle="Invalid Edge Visibility" error="You have entered an unrecognized edge visibility.  Try selecting from the drop-down list instead." promptTitle="Edge Label" prompt="Enter an optional edge label." sqref="G3:G20"/>
  </dataValidations>
  <pageMargins left="0.7" right="0.7" top="0.75" bottom="0.75" header="0.3" footer="0.3"/>
  <pageSetup orientation="portrait" horizontalDpi="0" verticalDpi="0" r:id="rId1"/>
  <legacyDrawing r:id="rId2"/>
  <tableParts count="1">
    <tablePart r:id="rId3"/>
  </tableParts>
</worksheet>
</file>

<file path=xl/worksheets/sheet2.xml><?xml version="1.0" encoding="utf-8"?>
<worksheet xmlns="http://schemas.openxmlformats.org/spreadsheetml/2006/main" xmlns:r="http://schemas.openxmlformats.org/officeDocument/2006/relationships">
  <sheetPr codeName="Sheet2"/>
  <dimension ref="A1:AC12"/>
  <sheetViews>
    <sheetView tabSelected="1" workbookViewId="0">
      <pane ySplit="2" topLeftCell="A3" activePane="bottomLeft" state="frozen"/>
      <selection pane="bottomLeft" activeCell="L16" sqref="L16"/>
    </sheetView>
  </sheetViews>
  <sheetFormatPr defaultRowHeight="15"/>
  <cols>
    <col min="1" max="1" width="9.140625" style="1"/>
    <col min="2" max="2" width="9.5703125" style="3" hidden="1" customWidth="1"/>
    <col min="3" max="3" width="9.28515625" style="3" hidden="1" customWidth="1"/>
    <col min="4" max="4" width="9.5703125" style="6" hidden="1" customWidth="1"/>
    <col min="5" max="5" width="14.28515625" style="2" hidden="1" customWidth="1"/>
    <col min="6" max="7" width="14.28515625" style="3" hidden="1" customWidth="1"/>
    <col min="8" max="8" width="14.42578125" style="3" hidden="1" customWidth="1"/>
    <col min="9" max="9" width="7.85546875" style="3" customWidth="1"/>
    <col min="10" max="10" width="8.5703125" customWidth="1"/>
    <col min="11" max="11" width="6.7109375" bestFit="1" customWidth="1"/>
    <col min="12" max="12" width="9.85546875" customWidth="1"/>
    <col min="13" max="13" width="7.7109375" customWidth="1"/>
    <col min="14" max="14" width="11" customWidth="1"/>
    <col min="15" max="15" width="8.5703125" hidden="1" customWidth="1"/>
    <col min="16" max="16" width="9.7109375" hidden="1" customWidth="1"/>
    <col min="17" max="17" width="10.5703125" hidden="1" customWidth="1"/>
    <col min="18" max="18" width="9.140625" hidden="1" customWidth="1"/>
    <col min="19" max="19" width="9.140625" customWidth="1"/>
    <col min="20" max="21" width="4.28515625" customWidth="1"/>
    <col min="22" max="22" width="10.28515625" customWidth="1"/>
    <col min="23" max="23" width="6.42578125" customWidth="1"/>
    <col min="24" max="24" width="8.28515625" customWidth="1"/>
    <col min="25" max="25" width="5" hidden="1" customWidth="1"/>
    <col min="26" max="26" width="16" hidden="1" customWidth="1"/>
    <col min="27" max="27" width="16" bestFit="1" customWidth="1"/>
    <col min="28" max="29" width="9.140625" customWidth="1"/>
  </cols>
  <sheetData>
    <row r="1" spans="1:29">
      <c r="B1" s="36" t="s">
        <v>53</v>
      </c>
      <c r="C1" s="33"/>
      <c r="D1" s="34"/>
      <c r="E1" s="35"/>
      <c r="F1" s="33"/>
      <c r="G1" s="33"/>
      <c r="H1" s="33"/>
      <c r="I1" s="37" t="s">
        <v>50</v>
      </c>
      <c r="J1" s="30"/>
      <c r="K1" s="30"/>
      <c r="L1" s="30"/>
      <c r="M1" s="30"/>
      <c r="N1" s="30"/>
      <c r="O1" s="39" t="s">
        <v>54</v>
      </c>
      <c r="P1" s="38"/>
      <c r="Q1" s="38"/>
      <c r="R1" s="38"/>
      <c r="S1" s="41" t="s">
        <v>55</v>
      </c>
      <c r="T1" s="40"/>
      <c r="U1" s="40"/>
      <c r="V1" s="40"/>
      <c r="W1" s="40"/>
      <c r="X1" s="40"/>
      <c r="Y1" s="42" t="s">
        <v>51</v>
      </c>
      <c r="Z1" s="32"/>
      <c r="AA1" s="43" t="s">
        <v>52</v>
      </c>
    </row>
    <row r="2" spans="1:29" ht="30" customHeight="1">
      <c r="A2" s="11" t="s">
        <v>5</v>
      </c>
      <c r="B2" s="14" t="s">
        <v>35</v>
      </c>
      <c r="C2" s="14" t="s">
        <v>36</v>
      </c>
      <c r="D2" s="14" t="s">
        <v>37</v>
      </c>
      <c r="E2" s="14" t="s">
        <v>38</v>
      </c>
      <c r="F2" s="14" t="s">
        <v>39</v>
      </c>
      <c r="G2" s="14" t="s">
        <v>40</v>
      </c>
      <c r="H2" s="14" t="s">
        <v>41</v>
      </c>
      <c r="I2" s="8" t="s">
        <v>2</v>
      </c>
      <c r="J2" s="8" t="s">
        <v>8</v>
      </c>
      <c r="K2" s="9" t="s">
        <v>56</v>
      </c>
      <c r="L2" s="10" t="s">
        <v>4</v>
      </c>
      <c r="M2" s="8" t="s">
        <v>59</v>
      </c>
      <c r="N2" s="8" t="s">
        <v>11</v>
      </c>
      <c r="O2" s="8" t="s">
        <v>57</v>
      </c>
      <c r="P2" s="8" t="s">
        <v>58</v>
      </c>
      <c r="Q2" s="8" t="s">
        <v>88</v>
      </c>
      <c r="R2" s="8" t="s">
        <v>10</v>
      </c>
      <c r="S2" s="8" t="s">
        <v>29</v>
      </c>
      <c r="T2" s="8" t="s">
        <v>15</v>
      </c>
      <c r="U2" s="8" t="s">
        <v>16</v>
      </c>
      <c r="V2" s="8" t="s">
        <v>13</v>
      </c>
      <c r="W2" s="8" t="s">
        <v>30</v>
      </c>
      <c r="X2" s="8" t="s">
        <v>31</v>
      </c>
      <c r="Y2" s="11" t="s">
        <v>12</v>
      </c>
      <c r="Z2" s="11" t="s">
        <v>47</v>
      </c>
      <c r="AA2" s="8" t="s">
        <v>28</v>
      </c>
      <c r="AB2" s="3"/>
      <c r="AC2" s="3"/>
    </row>
    <row r="3" spans="1:29" ht="15" customHeight="1">
      <c r="A3" s="17" t="s">
        <v>146</v>
      </c>
      <c r="B3" s="21"/>
      <c r="C3" s="21"/>
      <c r="D3" s="21"/>
      <c r="E3" s="22"/>
      <c r="F3" s="22"/>
      <c r="G3" s="22"/>
      <c r="H3" s="22"/>
      <c r="I3" s="18"/>
      <c r="J3" s="18"/>
      <c r="K3" s="19"/>
      <c r="L3" s="20"/>
      <c r="M3" s="18"/>
      <c r="N3" s="18"/>
      <c r="O3" s="27"/>
      <c r="P3" s="28"/>
      <c r="Q3" s="28"/>
      <c r="R3" s="27"/>
      <c r="S3" s="23"/>
      <c r="T3" s="24">
        <v>1075.15100097656</v>
      </c>
      <c r="U3" s="24">
        <v>2320.45483398437</v>
      </c>
      <c r="V3" s="25" t="s">
        <v>77</v>
      </c>
      <c r="W3" s="26"/>
      <c r="X3" s="26"/>
      <c r="Y3" s="15">
        <v>3</v>
      </c>
      <c r="Z3" s="15"/>
      <c r="AA3" s="16"/>
      <c r="AB3" s="3"/>
      <c r="AC3" s="3"/>
    </row>
    <row r="4" spans="1:29">
      <c r="A4" s="17" t="s">
        <v>147</v>
      </c>
      <c r="B4" s="61"/>
      <c r="C4" s="61"/>
      <c r="D4" s="61"/>
      <c r="E4" s="62"/>
      <c r="F4" s="62"/>
      <c r="G4" s="62"/>
      <c r="H4" s="62"/>
      <c r="I4" s="18"/>
      <c r="J4" s="18"/>
      <c r="K4" s="19"/>
      <c r="L4" s="20"/>
      <c r="M4" s="18"/>
      <c r="N4" s="18"/>
      <c r="O4" s="27"/>
      <c r="P4" s="28"/>
      <c r="Q4" s="28"/>
      <c r="R4" s="27"/>
      <c r="S4" s="23"/>
      <c r="T4" s="24">
        <v>1521.75451660156</v>
      </c>
      <c r="U4" s="24">
        <v>5521.47265625</v>
      </c>
      <c r="V4" s="25" t="s">
        <v>77</v>
      </c>
      <c r="W4" s="26"/>
      <c r="X4" s="26"/>
      <c r="Y4" s="15">
        <v>4</v>
      </c>
      <c r="Z4" s="15"/>
      <c r="AA4" s="16"/>
    </row>
    <row r="5" spans="1:29">
      <c r="A5" s="17" t="s">
        <v>149</v>
      </c>
      <c r="B5" s="61"/>
      <c r="C5" s="61"/>
      <c r="D5" s="61"/>
      <c r="E5" s="62"/>
      <c r="F5" s="62"/>
      <c r="G5" s="62"/>
      <c r="H5" s="62"/>
      <c r="I5" s="18"/>
      <c r="J5" s="18"/>
      <c r="K5" s="19"/>
      <c r="L5" s="20"/>
      <c r="M5" s="18"/>
      <c r="N5" s="18"/>
      <c r="O5" s="27"/>
      <c r="P5" s="28"/>
      <c r="Q5" s="28"/>
      <c r="R5" s="27"/>
      <c r="S5" s="23"/>
      <c r="T5" s="24">
        <v>2652.82397460937</v>
      </c>
      <c r="U5" s="24">
        <v>831.27197265625</v>
      </c>
      <c r="V5" s="25" t="s">
        <v>77</v>
      </c>
      <c r="W5" s="26"/>
      <c r="X5" s="26"/>
      <c r="Y5" s="15">
        <v>5</v>
      </c>
      <c r="Z5" s="15"/>
      <c r="AA5" s="16"/>
    </row>
    <row r="6" spans="1:29">
      <c r="A6" s="17" t="s">
        <v>148</v>
      </c>
      <c r="B6" s="61"/>
      <c r="C6" s="61"/>
      <c r="D6" s="61"/>
      <c r="E6" s="62"/>
      <c r="F6" s="62"/>
      <c r="G6" s="62"/>
      <c r="H6" s="62"/>
      <c r="I6" s="18"/>
      <c r="J6" s="18"/>
      <c r="K6" s="19"/>
      <c r="L6" s="20"/>
      <c r="M6" s="18"/>
      <c r="N6" s="18"/>
      <c r="O6" s="27"/>
      <c r="P6" s="28"/>
      <c r="Q6" s="28"/>
      <c r="R6" s="27"/>
      <c r="S6" s="23"/>
      <c r="T6" s="24">
        <v>3423.50830078125</v>
      </c>
      <c r="U6" s="24">
        <v>4778.37158203125</v>
      </c>
      <c r="V6" s="25" t="s">
        <v>77</v>
      </c>
      <c r="W6" s="26"/>
      <c r="X6" s="26"/>
      <c r="Y6" s="15">
        <v>6</v>
      </c>
      <c r="Z6" s="15"/>
      <c r="AA6" s="16"/>
    </row>
    <row r="7" spans="1:29">
      <c r="A7" s="17" t="s">
        <v>151</v>
      </c>
      <c r="B7" s="61"/>
      <c r="C7" s="61"/>
      <c r="D7" s="61"/>
      <c r="E7" s="62"/>
      <c r="F7" s="62"/>
      <c r="G7" s="62"/>
      <c r="H7" s="62"/>
      <c r="I7" s="18"/>
      <c r="J7" s="18"/>
      <c r="K7" s="19"/>
      <c r="L7" s="20"/>
      <c r="M7" s="18"/>
      <c r="N7" s="18"/>
      <c r="O7" s="27"/>
      <c r="P7" s="28"/>
      <c r="Q7" s="28"/>
      <c r="R7" s="27"/>
      <c r="S7" s="23"/>
      <c r="T7" s="24">
        <v>4337.62841796875</v>
      </c>
      <c r="U7" s="24">
        <v>7312.4931640625</v>
      </c>
      <c r="V7" s="25" t="s">
        <v>77</v>
      </c>
      <c r="W7" s="26"/>
      <c r="X7" s="26"/>
      <c r="Y7" s="15">
        <v>7</v>
      </c>
      <c r="Z7" s="15"/>
      <c r="AA7" s="16"/>
    </row>
    <row r="8" spans="1:29">
      <c r="A8" s="17" t="s">
        <v>150</v>
      </c>
      <c r="B8" s="61"/>
      <c r="C8" s="61"/>
      <c r="D8" s="61"/>
      <c r="E8" s="62"/>
      <c r="F8" s="62"/>
      <c r="G8" s="62"/>
      <c r="H8" s="62"/>
      <c r="I8" s="18"/>
      <c r="J8" s="18"/>
      <c r="K8" s="19"/>
      <c r="L8" s="20"/>
      <c r="M8" s="18"/>
      <c r="N8" s="18"/>
      <c r="O8" s="27"/>
      <c r="P8" s="28"/>
      <c r="Q8" s="28"/>
      <c r="R8" s="27"/>
      <c r="S8" s="23"/>
      <c r="T8" s="24">
        <v>5758.83544921875</v>
      </c>
      <c r="U8" s="24">
        <v>2685.52612304687</v>
      </c>
      <c r="V8" s="25" t="s">
        <v>77</v>
      </c>
      <c r="W8" s="26"/>
      <c r="X8" s="26"/>
      <c r="Y8" s="15">
        <v>8</v>
      </c>
      <c r="Z8" s="15"/>
      <c r="AA8" s="16"/>
    </row>
    <row r="9" spans="1:29">
      <c r="A9" s="17" t="s">
        <v>152</v>
      </c>
      <c r="B9" s="61"/>
      <c r="C9" s="61"/>
      <c r="D9" s="61"/>
      <c r="E9" s="62"/>
      <c r="F9" s="62"/>
      <c r="G9" s="62"/>
      <c r="H9" s="62"/>
      <c r="I9" s="18"/>
      <c r="J9" s="18"/>
      <c r="K9" s="19"/>
      <c r="L9" s="20"/>
      <c r="M9" s="18"/>
      <c r="N9" s="18"/>
      <c r="O9" s="27"/>
      <c r="P9" s="28"/>
      <c r="Q9" s="28"/>
      <c r="R9" s="27"/>
      <c r="S9" s="23"/>
      <c r="T9" s="24">
        <v>6231.255859375</v>
      </c>
      <c r="U9" s="24">
        <v>5894.3974609375</v>
      </c>
      <c r="V9" s="25" t="s">
        <v>77</v>
      </c>
      <c r="W9" s="26"/>
      <c r="X9" s="26"/>
      <c r="Y9" s="15">
        <v>9</v>
      </c>
      <c r="Z9" s="15"/>
      <c r="AA9" s="16"/>
    </row>
    <row r="10" spans="1:29">
      <c r="A10" s="17" t="s">
        <v>153</v>
      </c>
      <c r="B10" s="61"/>
      <c r="C10" s="61"/>
      <c r="D10" s="61"/>
      <c r="E10" s="62"/>
      <c r="F10" s="62"/>
      <c r="G10" s="62"/>
      <c r="H10" s="62"/>
      <c r="I10" s="18"/>
      <c r="J10" s="18"/>
      <c r="K10" s="19"/>
      <c r="L10" s="20"/>
      <c r="M10" s="18"/>
      <c r="N10" s="18"/>
      <c r="O10" s="27"/>
      <c r="P10" s="28"/>
      <c r="Q10" s="28"/>
      <c r="R10" s="27"/>
      <c r="S10" s="23"/>
      <c r="T10" s="24">
        <v>7670.1064453125</v>
      </c>
      <c r="U10" s="24">
        <v>4632.03173828125</v>
      </c>
      <c r="V10" s="25" t="s">
        <v>77</v>
      </c>
      <c r="W10" s="26"/>
      <c r="X10" s="26"/>
      <c r="Y10" s="15">
        <v>10</v>
      </c>
      <c r="Z10" s="15"/>
      <c r="AA10" s="16"/>
    </row>
    <row r="11" spans="1:29">
      <c r="A11" s="17" t="s">
        <v>154</v>
      </c>
      <c r="B11" s="61"/>
      <c r="C11" s="61"/>
      <c r="D11" s="61"/>
      <c r="E11" s="62"/>
      <c r="F11" s="62"/>
      <c r="G11" s="62"/>
      <c r="H11" s="62"/>
      <c r="I11" s="18"/>
      <c r="J11" s="18"/>
      <c r="K11" s="19"/>
      <c r="L11" s="20"/>
      <c r="M11" s="18"/>
      <c r="N11" s="18"/>
      <c r="O11" s="27"/>
      <c r="P11" s="28"/>
      <c r="Q11" s="28"/>
      <c r="R11" s="27"/>
      <c r="S11" s="23"/>
      <c r="T11" s="24">
        <v>8259.880859375</v>
      </c>
      <c r="U11" s="24">
        <v>6403.955078125</v>
      </c>
      <c r="V11" s="25" t="s">
        <v>77</v>
      </c>
      <c r="W11" s="26"/>
      <c r="X11" s="26"/>
      <c r="Y11" s="15">
        <v>11</v>
      </c>
      <c r="Z11" s="15"/>
      <c r="AA11" s="16"/>
    </row>
    <row r="12" spans="1:29">
      <c r="A12" s="17" t="s">
        <v>155</v>
      </c>
      <c r="B12" s="61"/>
      <c r="C12" s="61"/>
      <c r="D12" s="61"/>
      <c r="E12" s="62"/>
      <c r="F12" s="62"/>
      <c r="G12" s="62"/>
      <c r="H12" s="62"/>
      <c r="I12" s="18"/>
      <c r="J12" s="18"/>
      <c r="K12" s="19"/>
      <c r="L12" s="20"/>
      <c r="M12" s="18"/>
      <c r="N12" s="18"/>
      <c r="O12" s="27"/>
      <c r="P12" s="28"/>
      <c r="Q12" s="28"/>
      <c r="R12" s="27"/>
      <c r="S12" s="23"/>
      <c r="T12" s="24">
        <v>8823.0712890625</v>
      </c>
      <c r="U12" s="24">
        <v>8509.6162109375</v>
      </c>
      <c r="V12" s="25" t="s">
        <v>77</v>
      </c>
      <c r="W12" s="26"/>
      <c r="X12" s="26"/>
      <c r="Y12" s="15">
        <v>12</v>
      </c>
      <c r="Z12" s="15"/>
      <c r="AA12" s="16"/>
    </row>
  </sheetData>
  <dataConsolidate/>
  <dataValidations count="20">
    <dataValidation allowBlank="1" showInputMessage="1" errorTitle="Invalid Vertex Visibility" error="You have entered an unrecognized vertex visibility.  Try selecting from the drop-down list instead." promptTitle="Vertex ID" prompt="This is a unique ID that gets filled in automatically.  Do not edit this column." sqref="Y3:Y12"/>
    <dataValidation allowBlank="1" errorTitle="Invalid Vertex Visibility" error="You have entered an unrecognized vertex visibility.  Try selecting from the drop-down list instead." sqref="AB3"/>
    <dataValidation allowBlank="1" showErrorMessage="1" sqref="AB2"/>
    <dataValidation type="list" allowBlank="1" showInputMessage="1" showErrorMessage="1" errorTitle="Invalid Vertex Locked" error="You have entered an unrecognized &quot;vertex locked.&quot;  Try selecting from the drop-down list instead." promptTitle="Vertex Locked?" prompt="Set to Yes to lock the vertex at its current location." sqref="V3:V12">
      <formula1>ValidBooleansDefaultFalse</formula1>
    </dataValidation>
    <dataValidation allowBlank="1" showInputMessage="1" errorTitle="Invalid Vertex Location" error="The optional vertex location's X and Y values must be whole numbers between 0 and 9999." promptTitle="Vertex Location" prompt="Enter an optional vertex location.  X and Y values should be between 0 and 9,999." sqref="T3:U12"/>
    <dataValidation allowBlank="1" showInputMessage="1" showErrorMessage="1" errorTitle="Invalid Vertex Visibility" error="You have entered an unrecognized vertex visibility.  Try selecting from the drop-down list instead." promptTitle="Vertex Layout Order" prompt="Enter an optional number to control the order in which the vertices are laid out in the graph.  This is ignored if the Fruchterman-Reingold, Sugiyama, or Random layout type is selected." sqref="S3:S12"/>
    <dataValidation allowBlank="1" showInputMessage="1" errorTitle="Invalid Vertex Location" error="The optional vertex location's X and Y values must be whole numbers between 0 and 9999." promptTitle="Vertex Polar R" prompt="Enter an optional vertex polar radial coordinate.  This is used only when a Layout Type of Polar or Polar Absolute is selected in the graph pane.  Hover the mouse over the column header for more details." sqref="W3:W12"/>
    <dataValidation allowBlank="1" showInputMessage="1" errorTitle="Invalid Vertex Location" error="The optional vertex location's X and Y values must be whole numbers between 0 and 9999." promptTitle="Vertex Polar Angle" prompt="Enter an optional vertex polar angle coordinate, in degrees.  This is used only when a Layout Type of Polar or Polar Absolute is selected in the graph pane." sqref="X3:X12"/>
    <dataValidation allowBlank="1" showInputMessage="1" errorTitle="Invalid Vertex Image Key" promptTitle="Vertex Tooltip" prompt="Enter optional text that will pop up when the mouse is hovered over the vertex." sqref="R3:R12"/>
    <dataValidation allowBlank="1" errorTitle="Invalid Vertex Visibility" error="You have entered an unrecognized vertex visibility.  Try selecting from the drop-down list instead." promptTitle="Vertex ID" prompt="This is a unique ID that gets filled in automatically.  Do not edit this column." sqref="Z3:Z12"/>
    <dataValidation type="list" allowBlank="1" showInputMessage="1" showErrorMessage="1" errorTitle="Invalid Vertex Visibility" error="You have entered an unrecognized vertex visibility.  Try selecting from the drop-down list instead." promptTitle="Vertex Visibility" prompt="Select an optional vertex visibility.  Vertices are &quot;Show if in an Edge&quot; by default." sqref="N3:N12">
      <formula1>ValidVertexVisibilities</formula1>
    </dataValidation>
    <dataValidation allowBlank="1" showInputMessage="1" errorTitle="Invalid Vertex Image Key" promptTitle="Vertex Label" prompt="To show a vertex as a box containing text, set the Shape to Label and enter a label.  To annotate another shape with text, set the Shape to something else and enter a label." sqref="O3:O12"/>
    <dataValidation allowBlank="1" showInputMessage="1" promptTitle="Vertex Label Fill Color" prompt="To select an optional fill color for the Label shape, right-click and select Select Color on the right-click menu." sqref="P3:P12"/>
    <dataValidation allowBlank="1" showInputMessage="1" errorTitle="Invalid Vertex Image Key" promptTitle="Image File" prompt="Enter the path to an image file.  Hover over the column header for examples." sqref="M3:M12"/>
    <dataValidation allowBlank="1" showInputMessage="1" showErrorMessage="1" promptTitle="Vertex Name" prompt="Enter the name of the vertex." sqref="A3:A12"/>
    <dataValidation allowBlank="1" showInputMessage="1" promptTitle="Vertex Color" prompt="To select an optional vertex color, right-click and select Select Color on the right-click menu." sqref="I3:I12"/>
    <dataValidation allowBlank="1" showInputMessage="1" errorTitle="Invalid Vertex Opacity" error="The optional vertex opacity must be a whole number between 0 and 10." promptTitle="Vertex Opacity" prompt="Enter an optional vertex opacity between 0 (transparent) and 100 (opaque)." sqref="L3:L12"/>
    <dataValidation type="list" allowBlank="1" showInputMessage="1" showErrorMessage="1" errorTitle="Unrecognized Vertex Shape" error="You have entered an unrecognized vertex shape.  Try selecting from the drop-down list instead." promptTitle="Vertex Shape" prompt="Select an optional vertex shape." sqref="J3:J12">
      <formula1>ValidVertexShapes</formula1>
    </dataValidation>
    <dataValidation allowBlank="1" showInputMessage="1" errorTitle="Invalid Vertex Size" error="The optional vertex size must be a decimal number.  Any size is acceptable, although 1 is used if the size is less than 1, and 10 is used if the size is greater than 10." promptTitle="Vertex Size" prompt="Enter an optional vertex size between 1 and 100." sqref="K3:K12"/>
    <dataValidation type="list" allowBlank="1" showInputMessage="1" showErrorMessage="1" errorTitle="Unrecognized Label Position" error="You have entered an unrecognized vertex label position.  Try selecting from the drop-down list instead." promptTitle="Vertex Label Position" prompt="Select an optional vertex label position." sqref="Q3:Q12">
      <formula1>ValidVertexLabelPositions</formula1>
    </dataValidation>
  </dataValidations>
  <pageMargins left="0.7" right="0.7" top="0.75" bottom="0.75" header="0.3" footer="0.3"/>
  <pageSetup orientation="portrait" horizontalDpi="0" verticalDpi="0" r:id="rId1"/>
  <legacyDrawing r:id="rId2"/>
  <tableParts count="1">
    <tablePart r:id="rId3"/>
  </tableParts>
</worksheet>
</file>

<file path=xl/worksheets/sheet3.xml><?xml version="1.0" encoding="utf-8"?>
<worksheet xmlns="http://schemas.openxmlformats.org/spreadsheetml/2006/main" xmlns:r="http://schemas.openxmlformats.org/officeDocument/2006/relationships">
  <sheetPr codeName="Sheet3"/>
  <dimension ref="A1:D21"/>
  <sheetViews>
    <sheetView workbookViewId="0"/>
  </sheetViews>
  <sheetFormatPr defaultRowHeight="15"/>
  <cols>
    <col min="1" max="1" width="10.85546875" style="3" bestFit="1" customWidth="1"/>
    <col min="2" max="2" width="16.85546875" style="3" bestFit="1" customWidth="1"/>
    <col min="4" max="5" width="9.140625" customWidth="1"/>
  </cols>
  <sheetData>
    <row r="1" spans="1:1">
      <c r="A1" s="3" t="s">
        <v>60</v>
      </c>
    </row>
    <row r="2" spans="1:1" ht="15" customHeight="1"/>
    <row r="3" spans="1:1" ht="15" customHeight="1">
      <c r="A3" s="44" t="s">
        <v>61</v>
      </c>
    </row>
    <row r="21" spans="4:4">
      <c r="D21" s="7"/>
    </row>
  </sheetData>
  <dataConsolidate/>
  <dataValidations xWindow="63" yWindow="236" count="2">
    <dataValidation allowBlank="1" showInputMessage="1" showErrorMessage="1" promptTitle="Image ID" prompt="Enter a unique ID for the image." sqref="A2"/>
    <dataValidation allowBlank="1" showInputMessage="1" showErrorMessage="1" promptTitle="Image File Path" prompt="Enter an image file path.  Hover over the column header for examples." sqref="B2"/>
  </dataValidations>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sheetPr codeName="Sheet5"/>
  <dimension ref="A1:C9"/>
  <sheetViews>
    <sheetView workbookViewId="0">
      <selection activeCell="A2" sqref="A2"/>
    </sheetView>
  </sheetViews>
  <sheetFormatPr defaultRowHeight="15"/>
  <cols>
    <col min="1" max="1" width="9.42578125" style="1" bestFit="1" customWidth="1"/>
    <col min="2" max="2" width="14.28515625" bestFit="1" customWidth="1"/>
    <col min="3" max="3" width="15" bestFit="1" customWidth="1"/>
    <col min="5" max="5" width="9.140625" customWidth="1"/>
  </cols>
  <sheetData>
    <row r="1" spans="1:3">
      <c r="A1" s="1" t="s">
        <v>17</v>
      </c>
      <c r="B1" t="s">
        <v>23</v>
      </c>
      <c r="C1" t="s">
        <v>22</v>
      </c>
    </row>
    <row r="2" spans="1:3">
      <c r="B2" s="3"/>
      <c r="C2" s="3"/>
    </row>
    <row r="9" spans="1:3" ht="14.25" customHeight="1"/>
  </sheetData>
  <dataConsolidate/>
  <dataValidations count="3">
    <dataValidation allowBlank="1" showInputMessage="1" promptTitle="Vertex Color" prompt="To select a color to use for all vertices in the cluster, right-click and select Select Color on the right-click menu." sqref="B2"/>
    <dataValidation type="list" allowBlank="1" showInputMessage="1" showErrorMessage="1" errorTitle="Unrecognized Vertex Shape" error="You have entered an unrecognized vertex shape.  Try selecting from the drop-down list instead." promptTitle="Vertex Shape" prompt="Select a shape to use for all vertices in the cluster." sqref="C2">
      <formula1>ValidVertexShapes</formula1>
    </dataValidation>
    <dataValidation allowBlank="1" showInputMessage="1" showErrorMessage="1" promptTitle="Cluster Name" prompt="Enter the name of the cluster." sqref="A2"/>
  </dataValidations>
  <pageMargins left="0.7" right="0.7" top="0.75" bottom="0.75" header="0.3" footer="0.3"/>
  <pageSetup orientation="portrait" horizontalDpi="0" verticalDpi="0" r:id="rId1"/>
  <legacyDrawing r:id="rId2"/>
  <tableParts count="1">
    <tablePart r:id="rId3"/>
  </tableParts>
</worksheet>
</file>

<file path=xl/worksheets/sheet5.xml><?xml version="1.0" encoding="utf-8"?>
<worksheet xmlns="http://schemas.openxmlformats.org/spreadsheetml/2006/main" xmlns:r="http://schemas.openxmlformats.org/officeDocument/2006/relationships">
  <sheetPr codeName="Sheet6"/>
  <dimension ref="A1:B1"/>
  <sheetViews>
    <sheetView workbookViewId="0">
      <selection activeCell="A2" sqref="A2"/>
    </sheetView>
  </sheetViews>
  <sheetFormatPr defaultRowHeight="15"/>
  <cols>
    <col min="1" max="1" width="9.42578125" style="1" bestFit="1" customWidth="1"/>
    <col min="2" max="2" width="9.140625" style="1"/>
    <col min="4" max="4" width="9.140625" customWidth="1"/>
  </cols>
  <sheetData>
    <row r="1" spans="1:2">
      <c r="A1" s="1" t="s">
        <v>17</v>
      </c>
      <c r="B1" s="1" t="s">
        <v>5</v>
      </c>
    </row>
  </sheetData>
  <dataConsolidate/>
  <dataValidations xWindow="58" yWindow="226" count="2">
    <dataValidation allowBlank="1" showInputMessage="1" showErrorMessage="1" promptTitle="Cluster Name" prompt="Enter the name of the cluster.  The cluster name must also be entered on the Clusters worksheet." sqref="A2"/>
    <dataValidation allowBlank="1" showInputMessage="1" showErrorMessage="1" promptTitle="Vertex Name" prompt="Enter the name of a vertex to include in this cluster." sqref="B2"/>
  </dataValidations>
  <pageMargins left="0.7" right="0.7" top="0.75" bottom="0.75" header="0.3" footer="0.3"/>
  <legacyDrawing r:id="rId1"/>
  <tableParts count="1">
    <tablePart r:id="rId2"/>
  </tableParts>
</worksheet>
</file>

<file path=xl/worksheets/sheet6.xml><?xml version="1.0" encoding="utf-8"?>
<worksheet xmlns="http://schemas.openxmlformats.org/spreadsheetml/2006/main" xmlns:r="http://schemas.openxmlformats.org/officeDocument/2006/relationships">
  <sheetPr codeName="Sheet7"/>
  <dimension ref="A1:W120"/>
  <sheetViews>
    <sheetView workbookViewId="0">
      <selection activeCell="A2" sqref="A2"/>
    </sheetView>
  </sheetViews>
  <sheetFormatPr defaultRowHeight="15"/>
  <cols>
    <col min="1" max="1" width="43.140625" customWidth="1"/>
    <col min="2" max="2" width="13.85546875" customWidth="1"/>
    <col min="3" max="3" width="69.28515625" customWidth="1"/>
    <col min="4" max="4" width="9.140625" customWidth="1"/>
    <col min="5" max="5" width="12.85546875" hidden="1" customWidth="1"/>
    <col min="6" max="6" width="19.7109375" hidden="1" customWidth="1"/>
    <col min="7" max="7" width="15.5703125" hidden="1" customWidth="1"/>
    <col min="8" max="8" width="22.140625" hidden="1" customWidth="1"/>
    <col min="9" max="9" width="17.140625" hidden="1" customWidth="1"/>
    <col min="10" max="10" width="23.85546875" hidden="1" customWidth="1"/>
    <col min="11" max="11" width="28.28515625" hidden="1" customWidth="1"/>
    <col min="12" max="12" width="34.85546875" hidden="1" customWidth="1"/>
    <col min="13" max="13" width="25" hidden="1" customWidth="1"/>
    <col min="14" max="14" width="31.5703125" hidden="1" customWidth="1"/>
    <col min="15" max="15" width="26.5703125" hidden="1" customWidth="1"/>
    <col min="16" max="16" width="33.28515625" hidden="1" customWidth="1"/>
    <col min="17" max="17" width="26.5703125" hidden="1" customWidth="1"/>
    <col min="18" max="18" width="33" hidden="1" customWidth="1"/>
    <col min="19" max="19" width="19.5703125" hidden="1" customWidth="1"/>
    <col min="20" max="20" width="26.140625" hidden="1" customWidth="1"/>
    <col min="21" max="21" width="9.140625" hidden="1" customWidth="1"/>
    <col min="22" max="22" width="34.140625" hidden="1" customWidth="1"/>
    <col min="23" max="23" width="25.140625" hidden="1" customWidth="1"/>
  </cols>
  <sheetData>
    <row r="1" spans="1:23" ht="15" customHeight="1" thickBot="1">
      <c r="A1" s="14" t="s">
        <v>18</v>
      </c>
      <c r="B1" s="14" t="s">
        <v>19</v>
      </c>
      <c r="C1" t="s">
        <v>93</v>
      </c>
      <c r="E1" t="s">
        <v>94</v>
      </c>
      <c r="F1" t="s">
        <v>95</v>
      </c>
      <c r="G1" s="50" t="s">
        <v>102</v>
      </c>
      <c r="H1" s="51" t="s">
        <v>103</v>
      </c>
      <c r="I1" s="50" t="s">
        <v>108</v>
      </c>
      <c r="J1" s="51" t="s">
        <v>109</v>
      </c>
      <c r="K1" s="50" t="s">
        <v>114</v>
      </c>
      <c r="L1" s="51" t="s">
        <v>115</v>
      </c>
      <c r="M1" s="50" t="s">
        <v>120</v>
      </c>
      <c r="N1" s="51" t="s">
        <v>121</v>
      </c>
      <c r="O1" s="50" t="s">
        <v>126</v>
      </c>
      <c r="P1" s="51" t="s">
        <v>127</v>
      </c>
      <c r="Q1" s="50" t="s">
        <v>132</v>
      </c>
      <c r="R1" s="50" t="s">
        <v>133</v>
      </c>
      <c r="S1" s="50" t="s">
        <v>138</v>
      </c>
      <c r="T1" s="51" t="s">
        <v>139</v>
      </c>
      <c r="V1" t="s">
        <v>143</v>
      </c>
      <c r="W1" t="s">
        <v>19</v>
      </c>
    </row>
    <row r="2" spans="1:23" ht="15.75" thickTop="1">
      <c r="A2" s="49"/>
      <c r="B2" s="49"/>
      <c r="C2" s="49"/>
      <c r="E2" s="45">
        <f>MIN(Vertices[Degree])</f>
        <v>0</v>
      </c>
      <c r="F2" s="3">
        <f>COUNTIF(Vertices[Degree], "&gt;= " &amp; E2) - COUNTIF(Vertices[Degree], "&gt;=" &amp; E3)</f>
        <v>0</v>
      </c>
      <c r="G2" s="52">
        <f>MIN(Vertices[In-Degree])</f>
        <v>0</v>
      </c>
      <c r="H2" s="53">
        <f>COUNTIF(Vertices[In-Degree], "&gt;= " &amp; G2) - COUNTIF(Vertices[In-Degree], "&gt;=" &amp; G3)</f>
        <v>0</v>
      </c>
      <c r="I2" s="52">
        <f>MIN(Vertices[Out-Degree])</f>
        <v>0</v>
      </c>
      <c r="J2" s="53">
        <f>COUNTIF(Vertices[Out-Degree], "&gt;= " &amp; I2) - COUNTIF(Vertices[Out-Degree], "&gt;=" &amp; I3)</f>
        <v>0</v>
      </c>
      <c r="K2" s="52">
        <f>MIN(Vertices[Betweenness Centrality])</f>
        <v>0</v>
      </c>
      <c r="L2" s="53">
        <f>COUNTIF(Vertices[Betweenness Centrality], "&gt;= " &amp; K2) - COUNTIF(Vertices[Betweenness Centrality], "&gt;=" &amp; K3)</f>
        <v>0</v>
      </c>
      <c r="M2" s="52">
        <f>MIN(Vertices[Closeness Centrality])</f>
        <v>0</v>
      </c>
      <c r="N2" s="53">
        <f>COUNTIF(Vertices[Closeness Centrality], "&gt;= " &amp; M2) - COUNTIF(Vertices[Closeness Centrality], "&gt;=" &amp; M3)</f>
        <v>0</v>
      </c>
      <c r="O2" s="52">
        <f>MIN(Vertices[Eigenvector Centrality])</f>
        <v>0</v>
      </c>
      <c r="P2" s="53">
        <f>COUNTIF(Vertices[Eigenvector Centrality], "&gt;= " &amp; O2) - COUNTIF(Vertices[Eigenvector Centrality], "&gt;=" &amp; O3)</f>
        <v>0</v>
      </c>
      <c r="Q2" s="52">
        <f>MIN(Vertices[Clustering Coefficient])</f>
        <v>0</v>
      </c>
      <c r="R2" s="58">
        <f>COUNTIF(Vertices[Clustering Coefficient], "&gt;= " &amp; Q2) - COUNTIF(Vertices[Clustering Coefficient], "&gt;=" &amp; Q3)</f>
        <v>0</v>
      </c>
      <c r="S2" s="52" t="e">
        <f ca="1">MIN(INDIRECT(DynamicFilterSourceColumnRange))</f>
        <v>#REF!</v>
      </c>
      <c r="T2" s="53" t="e">
        <f t="shared" ref="T2:T45" ca="1" si="0">COUNTIF(INDIRECT(DynamicFilterSourceColumnRange), "&gt;= " &amp; S2) - COUNTIF(INDIRECT(DynamicFilterSourceColumnRange), "&gt;=" &amp; S3)</f>
        <v>#REF!</v>
      </c>
      <c r="V2" t="s">
        <v>140</v>
      </c>
      <c r="W2">
        <f>ROWS(HistogramBins[Degree Bin]) - 1</f>
        <v>43</v>
      </c>
    </row>
    <row r="3" spans="1:23">
      <c r="A3" s="49"/>
      <c r="B3" s="49"/>
      <c r="C3" s="49"/>
      <c r="E3" s="46">
        <f t="shared" ref="E3:E44" si="1">E2+($E$45-$E$2)/BinDivisor</f>
        <v>0</v>
      </c>
      <c r="F3" s="3">
        <f>COUNTIF(Vertices[Degree], "&gt;= " &amp; E3) - COUNTIF(Vertices[Degree], "&gt;=" &amp; E4)</f>
        <v>0</v>
      </c>
      <c r="G3" s="54">
        <f t="shared" ref="G3:G44" si="2">G2+($G$45-$G$2)/BinDivisor</f>
        <v>0</v>
      </c>
      <c r="H3" s="55">
        <f>COUNTIF(Vertices[In-Degree], "&gt;= " &amp; G3) - COUNTIF(Vertices[In-Degree], "&gt;=" &amp; G4)</f>
        <v>0</v>
      </c>
      <c r="I3" s="54">
        <f t="shared" ref="I3:I44" si="3">I2+($I$45-$I$2)/BinDivisor</f>
        <v>0</v>
      </c>
      <c r="J3" s="55">
        <f>COUNTIF(Vertices[Out-Degree], "&gt;= " &amp; I3) - COUNTIF(Vertices[Out-Degree], "&gt;=" &amp; I4)</f>
        <v>0</v>
      </c>
      <c r="K3" s="54">
        <f t="shared" ref="K3:K44" si="4">K2+($K$45-$K$2)/BinDivisor</f>
        <v>0</v>
      </c>
      <c r="L3" s="55">
        <f>COUNTIF(Vertices[Betweenness Centrality], "&gt;= " &amp; K3) - COUNTIF(Vertices[Betweenness Centrality], "&gt;=" &amp; K4)</f>
        <v>0</v>
      </c>
      <c r="M3" s="54">
        <f t="shared" ref="M3:M44" si="5">M2+($M$45-$M$2)/BinDivisor</f>
        <v>0</v>
      </c>
      <c r="N3" s="55">
        <f>COUNTIF(Vertices[Closeness Centrality], "&gt;= " &amp; M3) - COUNTIF(Vertices[Closeness Centrality], "&gt;=" &amp; M4)</f>
        <v>0</v>
      </c>
      <c r="O3" s="54">
        <f t="shared" ref="O3:O44" si="6">O2+($O$45-$O$2)/BinDivisor</f>
        <v>0</v>
      </c>
      <c r="P3" s="55">
        <f>COUNTIF(Vertices[Eigenvector Centrality], "&gt;= " &amp; O3) - COUNTIF(Vertices[Eigenvector Centrality], "&gt;=" &amp; O4)</f>
        <v>0</v>
      </c>
      <c r="Q3" s="54">
        <f t="shared" ref="Q3:Q44" si="7">Q2+($Q$45-$Q$2)/BinDivisor</f>
        <v>0</v>
      </c>
      <c r="R3" s="59">
        <f>COUNTIF(Vertices[Clustering Coefficient], "&gt;= " &amp; Q3) - COUNTIF(Vertices[Clustering Coefficient], "&gt;=" &amp; Q4)</f>
        <v>0</v>
      </c>
      <c r="S3" s="54" t="e">
        <f t="shared" ref="S3:S44" ca="1" si="8">S2+($S$45-$S$2)/BinDivisor</f>
        <v>#REF!</v>
      </c>
      <c r="T3" s="55" t="e">
        <f t="shared" ca="1" si="0"/>
        <v>#REF!</v>
      </c>
      <c r="V3" t="s">
        <v>141</v>
      </c>
      <c r="W3" t="s">
        <v>100</v>
      </c>
    </row>
    <row r="4" spans="1:23">
      <c r="A4" s="49"/>
      <c r="B4" s="49"/>
      <c r="C4" s="49"/>
      <c r="E4" s="46">
        <f t="shared" si="1"/>
        <v>0</v>
      </c>
      <c r="F4" s="3">
        <f>COUNTIF(Vertices[Degree], "&gt;= " &amp; E4) - COUNTIF(Vertices[Degree], "&gt;=" &amp; E5)</f>
        <v>0</v>
      </c>
      <c r="G4" s="52">
        <f t="shared" si="2"/>
        <v>0</v>
      </c>
      <c r="H4" s="53">
        <f>COUNTIF(Vertices[In-Degree], "&gt;= " &amp; G4) - COUNTIF(Vertices[In-Degree], "&gt;=" &amp; G5)</f>
        <v>0</v>
      </c>
      <c r="I4" s="52">
        <f t="shared" si="3"/>
        <v>0</v>
      </c>
      <c r="J4" s="53">
        <f>COUNTIF(Vertices[Out-Degree], "&gt;= " &amp; I4) - COUNTIF(Vertices[Out-Degree], "&gt;=" &amp; I5)</f>
        <v>0</v>
      </c>
      <c r="K4" s="52">
        <f t="shared" si="4"/>
        <v>0</v>
      </c>
      <c r="L4" s="53">
        <f>COUNTIF(Vertices[Betweenness Centrality], "&gt;= " &amp; K4) - COUNTIF(Vertices[Betweenness Centrality], "&gt;=" &amp; K5)</f>
        <v>0</v>
      </c>
      <c r="M4" s="52">
        <f t="shared" si="5"/>
        <v>0</v>
      </c>
      <c r="N4" s="53">
        <f>COUNTIF(Vertices[Closeness Centrality], "&gt;= " &amp; M4) - COUNTIF(Vertices[Closeness Centrality], "&gt;=" &amp; M5)</f>
        <v>0</v>
      </c>
      <c r="O4" s="52">
        <f t="shared" si="6"/>
        <v>0</v>
      </c>
      <c r="P4" s="53">
        <f>COUNTIF(Vertices[Eigenvector Centrality], "&gt;= " &amp; O4) - COUNTIF(Vertices[Eigenvector Centrality], "&gt;=" &amp; O5)</f>
        <v>0</v>
      </c>
      <c r="Q4" s="52">
        <f t="shared" si="7"/>
        <v>0</v>
      </c>
      <c r="R4" s="58">
        <f>COUNTIF(Vertices[Clustering Coefficient], "&gt;= " &amp; Q4) - COUNTIF(Vertices[Clustering Coefficient], "&gt;=" &amp; Q5)</f>
        <v>0</v>
      </c>
      <c r="S4" s="52" t="e">
        <f t="shared" ca="1" si="8"/>
        <v>#REF!</v>
      </c>
      <c r="T4" s="53" t="e">
        <f t="shared" ca="1" si="0"/>
        <v>#REF!</v>
      </c>
      <c r="V4" s="12" t="s">
        <v>142</v>
      </c>
      <c r="W4" s="12" t="s">
        <v>144</v>
      </c>
    </row>
    <row r="5" spans="1:23">
      <c r="A5" s="49"/>
      <c r="B5" s="49"/>
      <c r="C5" s="49"/>
      <c r="E5" s="46">
        <f t="shared" si="1"/>
        <v>0</v>
      </c>
      <c r="F5" s="3">
        <f>COUNTIF(Vertices[Degree], "&gt;= " &amp; E5) - COUNTIF(Vertices[Degree], "&gt;=" &amp; E6)</f>
        <v>0</v>
      </c>
      <c r="G5" s="54">
        <f t="shared" si="2"/>
        <v>0</v>
      </c>
      <c r="H5" s="55">
        <f>COUNTIF(Vertices[In-Degree], "&gt;= " &amp; G5) - COUNTIF(Vertices[In-Degree], "&gt;=" &amp; G6)</f>
        <v>0</v>
      </c>
      <c r="I5" s="54">
        <f t="shared" si="3"/>
        <v>0</v>
      </c>
      <c r="J5" s="55">
        <f>COUNTIF(Vertices[Out-Degree], "&gt;= " &amp; I5) - COUNTIF(Vertices[Out-Degree], "&gt;=" &amp; I6)</f>
        <v>0</v>
      </c>
      <c r="K5" s="54">
        <f t="shared" si="4"/>
        <v>0</v>
      </c>
      <c r="L5" s="55">
        <f>COUNTIF(Vertices[Betweenness Centrality], "&gt;= " &amp; K5) - COUNTIF(Vertices[Betweenness Centrality], "&gt;=" &amp; K6)</f>
        <v>0</v>
      </c>
      <c r="M5" s="54">
        <f t="shared" si="5"/>
        <v>0</v>
      </c>
      <c r="N5" s="55">
        <f>COUNTIF(Vertices[Closeness Centrality], "&gt;= " &amp; M5) - COUNTIF(Vertices[Closeness Centrality], "&gt;=" &amp; M6)</f>
        <v>0</v>
      </c>
      <c r="O5" s="54">
        <f t="shared" si="6"/>
        <v>0</v>
      </c>
      <c r="P5" s="55">
        <f>COUNTIF(Vertices[Eigenvector Centrality], "&gt;= " &amp; O5) - COUNTIF(Vertices[Eigenvector Centrality], "&gt;=" &amp; O6)</f>
        <v>0</v>
      </c>
      <c r="Q5" s="54">
        <f t="shared" si="7"/>
        <v>0</v>
      </c>
      <c r="R5" s="59">
        <f>COUNTIF(Vertices[Clustering Coefficient], "&gt;= " &amp; Q5) - COUNTIF(Vertices[Clustering Coefficient], "&gt;=" &amp; Q6)</f>
        <v>0</v>
      </c>
      <c r="S5" s="54" t="e">
        <f t="shared" ca="1" si="8"/>
        <v>#REF!</v>
      </c>
      <c r="T5" s="55" t="e">
        <f t="shared" ca="1" si="0"/>
        <v>#REF!</v>
      </c>
    </row>
    <row r="6" spans="1:23">
      <c r="A6" s="49"/>
      <c r="B6" s="49"/>
      <c r="C6" s="49"/>
      <c r="E6" s="46">
        <f t="shared" si="1"/>
        <v>0</v>
      </c>
      <c r="F6" s="3">
        <f>COUNTIF(Vertices[Degree], "&gt;= " &amp; E6) - COUNTIF(Vertices[Degree], "&gt;=" &amp; E7)</f>
        <v>0</v>
      </c>
      <c r="G6" s="52">
        <f t="shared" si="2"/>
        <v>0</v>
      </c>
      <c r="H6" s="53">
        <f>COUNTIF(Vertices[In-Degree], "&gt;= " &amp; G6) - COUNTIF(Vertices[In-Degree], "&gt;=" &amp; G7)</f>
        <v>0</v>
      </c>
      <c r="I6" s="52">
        <f t="shared" si="3"/>
        <v>0</v>
      </c>
      <c r="J6" s="53">
        <f>COUNTIF(Vertices[Out-Degree], "&gt;= " &amp; I6) - COUNTIF(Vertices[Out-Degree], "&gt;=" &amp; I7)</f>
        <v>0</v>
      </c>
      <c r="K6" s="52">
        <f t="shared" si="4"/>
        <v>0</v>
      </c>
      <c r="L6" s="53">
        <f>COUNTIF(Vertices[Betweenness Centrality], "&gt;= " &amp; K6) - COUNTIF(Vertices[Betweenness Centrality], "&gt;=" &amp; K7)</f>
        <v>0</v>
      </c>
      <c r="M6" s="52">
        <f t="shared" si="5"/>
        <v>0</v>
      </c>
      <c r="N6" s="53">
        <f>COUNTIF(Vertices[Closeness Centrality], "&gt;= " &amp; M6) - COUNTIF(Vertices[Closeness Centrality], "&gt;=" &amp; M7)</f>
        <v>0</v>
      </c>
      <c r="O6" s="52">
        <f t="shared" si="6"/>
        <v>0</v>
      </c>
      <c r="P6" s="53">
        <f>COUNTIF(Vertices[Eigenvector Centrality], "&gt;= " &amp; O6) - COUNTIF(Vertices[Eigenvector Centrality], "&gt;=" &amp; O7)</f>
        <v>0</v>
      </c>
      <c r="Q6" s="52">
        <f t="shared" si="7"/>
        <v>0</v>
      </c>
      <c r="R6" s="58">
        <f>COUNTIF(Vertices[Clustering Coefficient], "&gt;= " &amp; Q6) - COUNTIF(Vertices[Clustering Coefficient], "&gt;=" &amp; Q7)</f>
        <v>0</v>
      </c>
      <c r="S6" s="52" t="e">
        <f t="shared" ca="1" si="8"/>
        <v>#REF!</v>
      </c>
      <c r="T6" s="53" t="e">
        <f t="shared" ca="1" si="0"/>
        <v>#REF!</v>
      </c>
    </row>
    <row r="7" spans="1:23">
      <c r="A7" s="49"/>
      <c r="B7" s="49"/>
      <c r="C7" s="49"/>
      <c r="E7" s="46">
        <f t="shared" si="1"/>
        <v>0</v>
      </c>
      <c r="F7" s="3">
        <f>COUNTIF(Vertices[Degree], "&gt;= " &amp; E7) - COUNTIF(Vertices[Degree], "&gt;=" &amp; E8)</f>
        <v>0</v>
      </c>
      <c r="G7" s="54">
        <f t="shared" si="2"/>
        <v>0</v>
      </c>
      <c r="H7" s="55">
        <f>COUNTIF(Vertices[In-Degree], "&gt;= " &amp; G7) - COUNTIF(Vertices[In-Degree], "&gt;=" &amp; G8)</f>
        <v>0</v>
      </c>
      <c r="I7" s="54">
        <f t="shared" si="3"/>
        <v>0</v>
      </c>
      <c r="J7" s="55">
        <f>COUNTIF(Vertices[Out-Degree], "&gt;= " &amp; I7) - COUNTIF(Vertices[Out-Degree], "&gt;=" &amp; I8)</f>
        <v>0</v>
      </c>
      <c r="K7" s="54">
        <f t="shared" si="4"/>
        <v>0</v>
      </c>
      <c r="L7" s="55">
        <f>COUNTIF(Vertices[Betweenness Centrality], "&gt;= " &amp; K7) - COUNTIF(Vertices[Betweenness Centrality], "&gt;=" &amp; K8)</f>
        <v>0</v>
      </c>
      <c r="M7" s="54">
        <f t="shared" si="5"/>
        <v>0</v>
      </c>
      <c r="N7" s="55">
        <f>COUNTIF(Vertices[Closeness Centrality], "&gt;= " &amp; M7) - COUNTIF(Vertices[Closeness Centrality], "&gt;=" &amp; M8)</f>
        <v>0</v>
      </c>
      <c r="O7" s="54">
        <f t="shared" si="6"/>
        <v>0</v>
      </c>
      <c r="P7" s="55">
        <f>COUNTIF(Vertices[Eigenvector Centrality], "&gt;= " &amp; O7) - COUNTIF(Vertices[Eigenvector Centrality], "&gt;=" &amp; O8)</f>
        <v>0</v>
      </c>
      <c r="Q7" s="54">
        <f t="shared" si="7"/>
        <v>0</v>
      </c>
      <c r="R7" s="59">
        <f>COUNTIF(Vertices[Clustering Coefficient], "&gt;= " &amp; Q7) - COUNTIF(Vertices[Clustering Coefficient], "&gt;=" &amp; Q8)</f>
        <v>0</v>
      </c>
      <c r="S7" s="54" t="e">
        <f t="shared" ca="1" si="8"/>
        <v>#REF!</v>
      </c>
      <c r="T7" s="55" t="e">
        <f t="shared" ca="1" si="0"/>
        <v>#REF!</v>
      </c>
    </row>
    <row r="8" spans="1:23">
      <c r="A8" s="49"/>
      <c r="B8" s="49"/>
      <c r="C8" s="49"/>
      <c r="E8" s="46">
        <f t="shared" si="1"/>
        <v>0</v>
      </c>
      <c r="F8" s="3">
        <f>COUNTIF(Vertices[Degree], "&gt;= " &amp; E8) - COUNTIF(Vertices[Degree], "&gt;=" &amp; E9)</f>
        <v>0</v>
      </c>
      <c r="G8" s="52">
        <f t="shared" si="2"/>
        <v>0</v>
      </c>
      <c r="H8" s="53">
        <f>COUNTIF(Vertices[In-Degree], "&gt;= " &amp; G8) - COUNTIF(Vertices[In-Degree], "&gt;=" &amp; G9)</f>
        <v>0</v>
      </c>
      <c r="I8" s="52">
        <f t="shared" si="3"/>
        <v>0</v>
      </c>
      <c r="J8" s="53">
        <f>COUNTIF(Vertices[Out-Degree], "&gt;= " &amp; I8) - COUNTIF(Vertices[Out-Degree], "&gt;=" &amp; I9)</f>
        <v>0</v>
      </c>
      <c r="K8" s="52">
        <f t="shared" si="4"/>
        <v>0</v>
      </c>
      <c r="L8" s="53">
        <f>COUNTIF(Vertices[Betweenness Centrality], "&gt;= " &amp; K8) - COUNTIF(Vertices[Betweenness Centrality], "&gt;=" &amp; K9)</f>
        <v>0</v>
      </c>
      <c r="M8" s="52">
        <f t="shared" si="5"/>
        <v>0</v>
      </c>
      <c r="N8" s="53">
        <f>COUNTIF(Vertices[Closeness Centrality], "&gt;= " &amp; M8) - COUNTIF(Vertices[Closeness Centrality], "&gt;=" &amp; M9)</f>
        <v>0</v>
      </c>
      <c r="O8" s="52">
        <f t="shared" si="6"/>
        <v>0</v>
      </c>
      <c r="P8" s="53">
        <f>COUNTIF(Vertices[Eigenvector Centrality], "&gt;= " &amp; O8) - COUNTIF(Vertices[Eigenvector Centrality], "&gt;=" &amp; O9)</f>
        <v>0</v>
      </c>
      <c r="Q8" s="52">
        <f t="shared" si="7"/>
        <v>0</v>
      </c>
      <c r="R8" s="58">
        <f>COUNTIF(Vertices[Clustering Coefficient], "&gt;= " &amp; Q8) - COUNTIF(Vertices[Clustering Coefficient], "&gt;=" &amp; Q9)</f>
        <v>0</v>
      </c>
      <c r="S8" s="52" t="e">
        <f t="shared" ca="1" si="8"/>
        <v>#REF!</v>
      </c>
      <c r="T8" s="53" t="e">
        <f t="shared" ca="1" si="0"/>
        <v>#REF!</v>
      </c>
    </row>
    <row r="9" spans="1:23">
      <c r="A9" s="49"/>
      <c r="B9" s="49"/>
      <c r="C9" s="49"/>
      <c r="E9" s="46">
        <f t="shared" si="1"/>
        <v>0</v>
      </c>
      <c r="F9" s="3">
        <f>COUNTIF(Vertices[Degree], "&gt;= " &amp; E9) - COUNTIF(Vertices[Degree], "&gt;=" &amp; E10)</f>
        <v>0</v>
      </c>
      <c r="G9" s="54">
        <f t="shared" si="2"/>
        <v>0</v>
      </c>
      <c r="H9" s="55">
        <f>COUNTIF(Vertices[In-Degree], "&gt;= " &amp; G9) - COUNTIF(Vertices[In-Degree], "&gt;=" &amp; G10)</f>
        <v>0</v>
      </c>
      <c r="I9" s="54">
        <f t="shared" si="3"/>
        <v>0</v>
      </c>
      <c r="J9" s="55">
        <f>COUNTIF(Vertices[Out-Degree], "&gt;= " &amp; I9) - COUNTIF(Vertices[Out-Degree], "&gt;=" &amp; I10)</f>
        <v>0</v>
      </c>
      <c r="K9" s="54">
        <f t="shared" si="4"/>
        <v>0</v>
      </c>
      <c r="L9" s="55">
        <f>COUNTIF(Vertices[Betweenness Centrality], "&gt;= " &amp; K9) - COUNTIF(Vertices[Betweenness Centrality], "&gt;=" &amp; K10)</f>
        <v>0</v>
      </c>
      <c r="M9" s="54">
        <f t="shared" si="5"/>
        <v>0</v>
      </c>
      <c r="N9" s="55">
        <f>COUNTIF(Vertices[Closeness Centrality], "&gt;= " &amp; M9) - COUNTIF(Vertices[Closeness Centrality], "&gt;=" &amp; M10)</f>
        <v>0</v>
      </c>
      <c r="O9" s="54">
        <f t="shared" si="6"/>
        <v>0</v>
      </c>
      <c r="P9" s="55">
        <f>COUNTIF(Vertices[Eigenvector Centrality], "&gt;= " &amp; O9) - COUNTIF(Vertices[Eigenvector Centrality], "&gt;=" &amp; O10)</f>
        <v>0</v>
      </c>
      <c r="Q9" s="54">
        <f t="shared" si="7"/>
        <v>0</v>
      </c>
      <c r="R9" s="59">
        <f>COUNTIF(Vertices[Clustering Coefficient], "&gt;= " &amp; Q9) - COUNTIF(Vertices[Clustering Coefficient], "&gt;=" &amp; Q10)</f>
        <v>0</v>
      </c>
      <c r="S9" s="54" t="e">
        <f t="shared" ca="1" si="8"/>
        <v>#REF!</v>
      </c>
      <c r="T9" s="55" t="e">
        <f t="shared" ca="1" si="0"/>
        <v>#REF!</v>
      </c>
    </row>
    <row r="10" spans="1:23">
      <c r="A10" s="49"/>
      <c r="B10" s="49"/>
      <c r="C10" s="49"/>
      <c r="E10" s="46">
        <f t="shared" si="1"/>
        <v>0</v>
      </c>
      <c r="F10" s="3">
        <f>COUNTIF(Vertices[Degree], "&gt;= " &amp; E10) - COUNTIF(Vertices[Degree], "&gt;=" &amp; E11)</f>
        <v>0</v>
      </c>
      <c r="G10" s="52">
        <f t="shared" si="2"/>
        <v>0</v>
      </c>
      <c r="H10" s="53">
        <f>COUNTIF(Vertices[In-Degree], "&gt;= " &amp; G10) - COUNTIF(Vertices[In-Degree], "&gt;=" &amp; G11)</f>
        <v>0</v>
      </c>
      <c r="I10" s="52">
        <f t="shared" si="3"/>
        <v>0</v>
      </c>
      <c r="J10" s="53">
        <f>COUNTIF(Vertices[Out-Degree], "&gt;= " &amp; I10) - COUNTIF(Vertices[Out-Degree], "&gt;=" &amp; I11)</f>
        <v>0</v>
      </c>
      <c r="K10" s="52">
        <f t="shared" si="4"/>
        <v>0</v>
      </c>
      <c r="L10" s="53">
        <f>COUNTIF(Vertices[Betweenness Centrality], "&gt;= " &amp; K10) - COUNTIF(Vertices[Betweenness Centrality], "&gt;=" &amp; K11)</f>
        <v>0</v>
      </c>
      <c r="M10" s="52">
        <f t="shared" si="5"/>
        <v>0</v>
      </c>
      <c r="N10" s="53">
        <f>COUNTIF(Vertices[Closeness Centrality], "&gt;= " &amp; M10) - COUNTIF(Vertices[Closeness Centrality], "&gt;=" &amp; M11)</f>
        <v>0</v>
      </c>
      <c r="O10" s="52">
        <f t="shared" si="6"/>
        <v>0</v>
      </c>
      <c r="P10" s="53">
        <f>COUNTIF(Vertices[Eigenvector Centrality], "&gt;= " &amp; O10) - COUNTIF(Vertices[Eigenvector Centrality], "&gt;=" &amp; O11)</f>
        <v>0</v>
      </c>
      <c r="Q10" s="52">
        <f t="shared" si="7"/>
        <v>0</v>
      </c>
      <c r="R10" s="58">
        <f>COUNTIF(Vertices[Clustering Coefficient], "&gt;= " &amp; Q10) - COUNTIF(Vertices[Clustering Coefficient], "&gt;=" &amp; Q11)</f>
        <v>0</v>
      </c>
      <c r="S10" s="52" t="e">
        <f t="shared" ca="1" si="8"/>
        <v>#REF!</v>
      </c>
      <c r="T10" s="53" t="e">
        <f t="shared" ca="1" si="0"/>
        <v>#REF!</v>
      </c>
    </row>
    <row r="11" spans="1:23">
      <c r="A11" s="49"/>
      <c r="B11" s="49"/>
      <c r="C11" s="49"/>
      <c r="E11" s="46">
        <f t="shared" si="1"/>
        <v>0</v>
      </c>
      <c r="F11" s="3">
        <f>COUNTIF(Vertices[Degree], "&gt;= " &amp; E11) - COUNTIF(Vertices[Degree], "&gt;=" &amp; E12)</f>
        <v>0</v>
      </c>
      <c r="G11" s="54">
        <f t="shared" si="2"/>
        <v>0</v>
      </c>
      <c r="H11" s="55">
        <f>COUNTIF(Vertices[In-Degree], "&gt;= " &amp; G11) - COUNTIF(Vertices[In-Degree], "&gt;=" &amp; G12)</f>
        <v>0</v>
      </c>
      <c r="I11" s="54">
        <f t="shared" si="3"/>
        <v>0</v>
      </c>
      <c r="J11" s="55">
        <f>COUNTIF(Vertices[Out-Degree], "&gt;= " &amp; I11) - COUNTIF(Vertices[Out-Degree], "&gt;=" &amp; I12)</f>
        <v>0</v>
      </c>
      <c r="K11" s="54">
        <f t="shared" si="4"/>
        <v>0</v>
      </c>
      <c r="L11" s="55">
        <f>COUNTIF(Vertices[Betweenness Centrality], "&gt;= " &amp; K11) - COUNTIF(Vertices[Betweenness Centrality], "&gt;=" &amp; K12)</f>
        <v>0</v>
      </c>
      <c r="M11" s="54">
        <f t="shared" si="5"/>
        <v>0</v>
      </c>
      <c r="N11" s="55">
        <f>COUNTIF(Vertices[Closeness Centrality], "&gt;= " &amp; M11) - COUNTIF(Vertices[Closeness Centrality], "&gt;=" &amp; M12)</f>
        <v>0</v>
      </c>
      <c r="O11" s="54">
        <f t="shared" si="6"/>
        <v>0</v>
      </c>
      <c r="P11" s="55">
        <f>COUNTIF(Vertices[Eigenvector Centrality], "&gt;= " &amp; O11) - COUNTIF(Vertices[Eigenvector Centrality], "&gt;=" &amp; O12)</f>
        <v>0</v>
      </c>
      <c r="Q11" s="54">
        <f t="shared" si="7"/>
        <v>0</v>
      </c>
      <c r="R11" s="59">
        <f>COUNTIF(Vertices[Clustering Coefficient], "&gt;= " &amp; Q11) - COUNTIF(Vertices[Clustering Coefficient], "&gt;=" &amp; Q12)</f>
        <v>0</v>
      </c>
      <c r="S11" s="54" t="e">
        <f t="shared" ca="1" si="8"/>
        <v>#REF!</v>
      </c>
      <c r="T11" s="55" t="e">
        <f t="shared" ca="1" si="0"/>
        <v>#REF!</v>
      </c>
    </row>
    <row r="12" spans="1:23">
      <c r="A12" s="49"/>
      <c r="B12" s="49"/>
      <c r="C12" s="49"/>
      <c r="E12" s="46">
        <f t="shared" si="1"/>
        <v>0</v>
      </c>
      <c r="F12" s="3">
        <f>COUNTIF(Vertices[Degree], "&gt;= " &amp; E12) - COUNTIF(Vertices[Degree], "&gt;=" &amp; E13)</f>
        <v>0</v>
      </c>
      <c r="G12" s="52">
        <f t="shared" si="2"/>
        <v>0</v>
      </c>
      <c r="H12" s="53">
        <f>COUNTIF(Vertices[In-Degree], "&gt;= " &amp; G12) - COUNTIF(Vertices[In-Degree], "&gt;=" &amp; G13)</f>
        <v>0</v>
      </c>
      <c r="I12" s="52">
        <f t="shared" si="3"/>
        <v>0</v>
      </c>
      <c r="J12" s="53">
        <f>COUNTIF(Vertices[Out-Degree], "&gt;= " &amp; I12) - COUNTIF(Vertices[Out-Degree], "&gt;=" &amp; I13)</f>
        <v>0</v>
      </c>
      <c r="K12" s="52">
        <f t="shared" si="4"/>
        <v>0</v>
      </c>
      <c r="L12" s="53">
        <f>COUNTIF(Vertices[Betweenness Centrality], "&gt;= " &amp; K12) - COUNTIF(Vertices[Betweenness Centrality], "&gt;=" &amp; K13)</f>
        <v>0</v>
      </c>
      <c r="M12" s="52">
        <f t="shared" si="5"/>
        <v>0</v>
      </c>
      <c r="N12" s="53">
        <f>COUNTIF(Vertices[Closeness Centrality], "&gt;= " &amp; M12) - COUNTIF(Vertices[Closeness Centrality], "&gt;=" &amp; M13)</f>
        <v>0</v>
      </c>
      <c r="O12" s="52">
        <f t="shared" si="6"/>
        <v>0</v>
      </c>
      <c r="P12" s="53">
        <f>COUNTIF(Vertices[Eigenvector Centrality], "&gt;= " &amp; O12) - COUNTIF(Vertices[Eigenvector Centrality], "&gt;=" &amp; O13)</f>
        <v>0</v>
      </c>
      <c r="Q12" s="52">
        <f t="shared" si="7"/>
        <v>0</v>
      </c>
      <c r="R12" s="58">
        <f>COUNTIF(Vertices[Clustering Coefficient], "&gt;= " &amp; Q12) - COUNTIF(Vertices[Clustering Coefficient], "&gt;=" &amp; Q13)</f>
        <v>0</v>
      </c>
      <c r="S12" s="52" t="e">
        <f t="shared" ca="1" si="8"/>
        <v>#REF!</v>
      </c>
      <c r="T12" s="53" t="e">
        <f t="shared" ca="1" si="0"/>
        <v>#REF!</v>
      </c>
    </row>
    <row r="13" spans="1:23">
      <c r="A13" s="49"/>
      <c r="B13" s="49"/>
      <c r="C13" s="49"/>
      <c r="E13" s="46">
        <f t="shared" si="1"/>
        <v>0</v>
      </c>
      <c r="F13" s="3">
        <f>COUNTIF(Vertices[Degree], "&gt;= " &amp; E13) - COUNTIF(Vertices[Degree], "&gt;=" &amp; E14)</f>
        <v>0</v>
      </c>
      <c r="G13" s="54">
        <f t="shared" si="2"/>
        <v>0</v>
      </c>
      <c r="H13" s="55">
        <f>COUNTIF(Vertices[In-Degree], "&gt;= " &amp; G13) - COUNTIF(Vertices[In-Degree], "&gt;=" &amp; G14)</f>
        <v>0</v>
      </c>
      <c r="I13" s="54">
        <f t="shared" si="3"/>
        <v>0</v>
      </c>
      <c r="J13" s="55">
        <f>COUNTIF(Vertices[Out-Degree], "&gt;= " &amp; I13) - COUNTIF(Vertices[Out-Degree], "&gt;=" &amp; I14)</f>
        <v>0</v>
      </c>
      <c r="K13" s="54">
        <f t="shared" si="4"/>
        <v>0</v>
      </c>
      <c r="L13" s="55">
        <f>COUNTIF(Vertices[Betweenness Centrality], "&gt;= " &amp; K13) - COUNTIF(Vertices[Betweenness Centrality], "&gt;=" &amp; K14)</f>
        <v>0</v>
      </c>
      <c r="M13" s="54">
        <f t="shared" si="5"/>
        <v>0</v>
      </c>
      <c r="N13" s="55">
        <f>COUNTIF(Vertices[Closeness Centrality], "&gt;= " &amp; M13) - COUNTIF(Vertices[Closeness Centrality], "&gt;=" &amp; M14)</f>
        <v>0</v>
      </c>
      <c r="O13" s="54">
        <f t="shared" si="6"/>
        <v>0</v>
      </c>
      <c r="P13" s="55">
        <f>COUNTIF(Vertices[Eigenvector Centrality], "&gt;= " &amp; O13) - COUNTIF(Vertices[Eigenvector Centrality], "&gt;=" &amp; O14)</f>
        <v>0</v>
      </c>
      <c r="Q13" s="54">
        <f t="shared" si="7"/>
        <v>0</v>
      </c>
      <c r="R13" s="59">
        <f>COUNTIF(Vertices[Clustering Coefficient], "&gt;= " &amp; Q13) - COUNTIF(Vertices[Clustering Coefficient], "&gt;=" &amp; Q14)</f>
        <v>0</v>
      </c>
      <c r="S13" s="54" t="e">
        <f t="shared" ca="1" si="8"/>
        <v>#REF!</v>
      </c>
      <c r="T13" s="55" t="e">
        <f t="shared" ca="1" si="0"/>
        <v>#REF!</v>
      </c>
    </row>
    <row r="14" spans="1:23">
      <c r="A14" s="49"/>
      <c r="B14" s="49"/>
      <c r="C14" s="49"/>
      <c r="E14" s="46">
        <f t="shared" si="1"/>
        <v>0</v>
      </c>
      <c r="F14" s="3">
        <f>COUNTIF(Vertices[Degree], "&gt;= " &amp; E14) - COUNTIF(Vertices[Degree], "&gt;=" &amp; E15)</f>
        <v>0</v>
      </c>
      <c r="G14" s="52">
        <f t="shared" si="2"/>
        <v>0</v>
      </c>
      <c r="H14" s="53">
        <f>COUNTIF(Vertices[In-Degree], "&gt;= " &amp; G14) - COUNTIF(Vertices[In-Degree], "&gt;=" &amp; G15)</f>
        <v>0</v>
      </c>
      <c r="I14" s="52">
        <f t="shared" si="3"/>
        <v>0</v>
      </c>
      <c r="J14" s="53">
        <f>COUNTIF(Vertices[Out-Degree], "&gt;= " &amp; I14) - COUNTIF(Vertices[Out-Degree], "&gt;=" &amp; I15)</f>
        <v>0</v>
      </c>
      <c r="K14" s="52">
        <f t="shared" si="4"/>
        <v>0</v>
      </c>
      <c r="L14" s="53">
        <f>COUNTIF(Vertices[Betweenness Centrality], "&gt;= " &amp; K14) - COUNTIF(Vertices[Betweenness Centrality], "&gt;=" &amp; K15)</f>
        <v>0</v>
      </c>
      <c r="M14" s="52">
        <f t="shared" si="5"/>
        <v>0</v>
      </c>
      <c r="N14" s="53">
        <f>COUNTIF(Vertices[Closeness Centrality], "&gt;= " &amp; M14) - COUNTIF(Vertices[Closeness Centrality], "&gt;=" &amp; M15)</f>
        <v>0</v>
      </c>
      <c r="O14" s="52">
        <f t="shared" si="6"/>
        <v>0</v>
      </c>
      <c r="P14" s="53">
        <f>COUNTIF(Vertices[Eigenvector Centrality], "&gt;= " &amp; O14) - COUNTIF(Vertices[Eigenvector Centrality], "&gt;=" &amp; O15)</f>
        <v>0</v>
      </c>
      <c r="Q14" s="52">
        <f t="shared" si="7"/>
        <v>0</v>
      </c>
      <c r="R14" s="58">
        <f>COUNTIF(Vertices[Clustering Coefficient], "&gt;= " &amp; Q14) - COUNTIF(Vertices[Clustering Coefficient], "&gt;=" &amp; Q15)</f>
        <v>0</v>
      </c>
      <c r="S14" s="52" t="e">
        <f t="shared" ca="1" si="8"/>
        <v>#REF!</v>
      </c>
      <c r="T14" s="53" t="e">
        <f t="shared" ca="1" si="0"/>
        <v>#REF!</v>
      </c>
    </row>
    <row r="15" spans="1:23">
      <c r="A15" s="49"/>
      <c r="B15" s="49"/>
      <c r="C15" s="49"/>
      <c r="E15" s="46">
        <f t="shared" si="1"/>
        <v>0</v>
      </c>
      <c r="F15" s="3">
        <f>COUNTIF(Vertices[Degree], "&gt;= " &amp; E15) - COUNTIF(Vertices[Degree], "&gt;=" &amp; E16)</f>
        <v>0</v>
      </c>
      <c r="G15" s="54">
        <f t="shared" si="2"/>
        <v>0</v>
      </c>
      <c r="H15" s="55">
        <f>COUNTIF(Vertices[In-Degree], "&gt;= " &amp; G15) - COUNTIF(Vertices[In-Degree], "&gt;=" &amp; G16)</f>
        <v>0</v>
      </c>
      <c r="I15" s="54">
        <f t="shared" si="3"/>
        <v>0</v>
      </c>
      <c r="J15" s="55">
        <f>COUNTIF(Vertices[Out-Degree], "&gt;= " &amp; I15) - COUNTIF(Vertices[Out-Degree], "&gt;=" &amp; I16)</f>
        <v>0</v>
      </c>
      <c r="K15" s="54">
        <f t="shared" si="4"/>
        <v>0</v>
      </c>
      <c r="L15" s="55">
        <f>COUNTIF(Vertices[Betweenness Centrality], "&gt;= " &amp; K15) - COUNTIF(Vertices[Betweenness Centrality], "&gt;=" &amp; K16)</f>
        <v>0</v>
      </c>
      <c r="M15" s="54">
        <f t="shared" si="5"/>
        <v>0</v>
      </c>
      <c r="N15" s="55">
        <f>COUNTIF(Vertices[Closeness Centrality], "&gt;= " &amp; M15) - COUNTIF(Vertices[Closeness Centrality], "&gt;=" &amp; M16)</f>
        <v>0</v>
      </c>
      <c r="O15" s="54">
        <f t="shared" si="6"/>
        <v>0</v>
      </c>
      <c r="P15" s="55">
        <f>COUNTIF(Vertices[Eigenvector Centrality], "&gt;= " &amp; O15) - COUNTIF(Vertices[Eigenvector Centrality], "&gt;=" &amp; O16)</f>
        <v>0</v>
      </c>
      <c r="Q15" s="54">
        <f t="shared" si="7"/>
        <v>0</v>
      </c>
      <c r="R15" s="59">
        <f>COUNTIF(Vertices[Clustering Coefficient], "&gt;= " &amp; Q15) - COUNTIF(Vertices[Clustering Coefficient], "&gt;=" &amp; Q16)</f>
        <v>0</v>
      </c>
      <c r="S15" s="54" t="e">
        <f t="shared" ca="1" si="8"/>
        <v>#REF!</v>
      </c>
      <c r="T15" s="55" t="e">
        <f t="shared" ca="1" si="0"/>
        <v>#REF!</v>
      </c>
    </row>
    <row r="16" spans="1:23">
      <c r="A16" s="49"/>
      <c r="B16" s="49"/>
      <c r="C16" s="49"/>
      <c r="E16" s="46">
        <f t="shared" si="1"/>
        <v>0</v>
      </c>
      <c r="F16" s="3">
        <f>COUNTIF(Vertices[Degree], "&gt;= " &amp; E16) - COUNTIF(Vertices[Degree], "&gt;=" &amp; E17)</f>
        <v>0</v>
      </c>
      <c r="G16" s="52">
        <f t="shared" si="2"/>
        <v>0</v>
      </c>
      <c r="H16" s="53">
        <f>COUNTIF(Vertices[In-Degree], "&gt;= " &amp; G16) - COUNTIF(Vertices[In-Degree], "&gt;=" &amp; G17)</f>
        <v>0</v>
      </c>
      <c r="I16" s="52">
        <f t="shared" si="3"/>
        <v>0</v>
      </c>
      <c r="J16" s="53">
        <f>COUNTIF(Vertices[Out-Degree], "&gt;= " &amp; I16) - COUNTIF(Vertices[Out-Degree], "&gt;=" &amp; I17)</f>
        <v>0</v>
      </c>
      <c r="K16" s="52">
        <f t="shared" si="4"/>
        <v>0</v>
      </c>
      <c r="L16" s="53">
        <f>COUNTIF(Vertices[Betweenness Centrality], "&gt;= " &amp; K16) - COUNTIF(Vertices[Betweenness Centrality], "&gt;=" &amp; K17)</f>
        <v>0</v>
      </c>
      <c r="M16" s="52">
        <f t="shared" si="5"/>
        <v>0</v>
      </c>
      <c r="N16" s="53">
        <f>COUNTIF(Vertices[Closeness Centrality], "&gt;= " &amp; M16) - COUNTIF(Vertices[Closeness Centrality], "&gt;=" &amp; M17)</f>
        <v>0</v>
      </c>
      <c r="O16" s="52">
        <f t="shared" si="6"/>
        <v>0</v>
      </c>
      <c r="P16" s="53">
        <f>COUNTIF(Vertices[Eigenvector Centrality], "&gt;= " &amp; O16) - COUNTIF(Vertices[Eigenvector Centrality], "&gt;=" &amp; O17)</f>
        <v>0</v>
      </c>
      <c r="Q16" s="52">
        <f t="shared" si="7"/>
        <v>0</v>
      </c>
      <c r="R16" s="58">
        <f>COUNTIF(Vertices[Clustering Coefficient], "&gt;= " &amp; Q16) - COUNTIF(Vertices[Clustering Coefficient], "&gt;=" &amp; Q17)</f>
        <v>0</v>
      </c>
      <c r="S16" s="52" t="e">
        <f t="shared" ca="1" si="8"/>
        <v>#REF!</v>
      </c>
      <c r="T16" s="53" t="e">
        <f t="shared" ca="1" si="0"/>
        <v>#REF!</v>
      </c>
    </row>
    <row r="17" spans="1:20">
      <c r="A17" s="49"/>
      <c r="B17" s="49"/>
      <c r="C17" s="49"/>
      <c r="E17" s="46">
        <f t="shared" si="1"/>
        <v>0</v>
      </c>
      <c r="F17" s="3">
        <f>COUNTIF(Vertices[Degree], "&gt;= " &amp; E17) - COUNTIF(Vertices[Degree], "&gt;=" &amp; E18)</f>
        <v>0</v>
      </c>
      <c r="G17" s="54">
        <f t="shared" si="2"/>
        <v>0</v>
      </c>
      <c r="H17" s="55">
        <f>COUNTIF(Vertices[In-Degree], "&gt;= " &amp; G17) - COUNTIF(Vertices[In-Degree], "&gt;=" &amp; G18)</f>
        <v>0</v>
      </c>
      <c r="I17" s="54">
        <f t="shared" si="3"/>
        <v>0</v>
      </c>
      <c r="J17" s="55">
        <f>COUNTIF(Vertices[Out-Degree], "&gt;= " &amp; I17) - COUNTIF(Vertices[Out-Degree], "&gt;=" &amp; I18)</f>
        <v>0</v>
      </c>
      <c r="K17" s="54">
        <f t="shared" si="4"/>
        <v>0</v>
      </c>
      <c r="L17" s="55">
        <f>COUNTIF(Vertices[Betweenness Centrality], "&gt;= " &amp; K17) - COUNTIF(Vertices[Betweenness Centrality], "&gt;=" &amp; K18)</f>
        <v>0</v>
      </c>
      <c r="M17" s="54">
        <f t="shared" si="5"/>
        <v>0</v>
      </c>
      <c r="N17" s="55">
        <f>COUNTIF(Vertices[Closeness Centrality], "&gt;= " &amp; M17) - COUNTIF(Vertices[Closeness Centrality], "&gt;=" &amp; M18)</f>
        <v>0</v>
      </c>
      <c r="O17" s="54">
        <f t="shared" si="6"/>
        <v>0</v>
      </c>
      <c r="P17" s="55">
        <f>COUNTIF(Vertices[Eigenvector Centrality], "&gt;= " &amp; O17) - COUNTIF(Vertices[Eigenvector Centrality], "&gt;=" &amp; O18)</f>
        <v>0</v>
      </c>
      <c r="Q17" s="54">
        <f t="shared" si="7"/>
        <v>0</v>
      </c>
      <c r="R17" s="59">
        <f>COUNTIF(Vertices[Clustering Coefficient], "&gt;= " &amp; Q17) - COUNTIF(Vertices[Clustering Coefficient], "&gt;=" &amp; Q18)</f>
        <v>0</v>
      </c>
      <c r="S17" s="54" t="e">
        <f t="shared" ca="1" si="8"/>
        <v>#REF!</v>
      </c>
      <c r="T17" s="55" t="e">
        <f t="shared" ca="1" si="0"/>
        <v>#REF!</v>
      </c>
    </row>
    <row r="18" spans="1:20">
      <c r="A18" s="49"/>
      <c r="B18" s="49"/>
      <c r="C18" s="49"/>
      <c r="E18" s="46">
        <f t="shared" si="1"/>
        <v>0</v>
      </c>
      <c r="F18" s="3">
        <f>COUNTIF(Vertices[Degree], "&gt;= " &amp; E18) - COUNTIF(Vertices[Degree], "&gt;=" &amp; E19)</f>
        <v>0</v>
      </c>
      <c r="G18" s="52">
        <f t="shared" si="2"/>
        <v>0</v>
      </c>
      <c r="H18" s="53">
        <f>COUNTIF(Vertices[In-Degree], "&gt;= " &amp; G18) - COUNTIF(Vertices[In-Degree], "&gt;=" &amp; G19)</f>
        <v>0</v>
      </c>
      <c r="I18" s="52">
        <f t="shared" si="3"/>
        <v>0</v>
      </c>
      <c r="J18" s="53">
        <f>COUNTIF(Vertices[Out-Degree], "&gt;= " &amp; I18) - COUNTIF(Vertices[Out-Degree], "&gt;=" &amp; I19)</f>
        <v>0</v>
      </c>
      <c r="K18" s="52">
        <f t="shared" si="4"/>
        <v>0</v>
      </c>
      <c r="L18" s="53">
        <f>COUNTIF(Vertices[Betweenness Centrality], "&gt;= " &amp; K18) - COUNTIF(Vertices[Betweenness Centrality], "&gt;=" &amp; K19)</f>
        <v>0</v>
      </c>
      <c r="M18" s="52">
        <f t="shared" si="5"/>
        <v>0</v>
      </c>
      <c r="N18" s="53">
        <f>COUNTIF(Vertices[Closeness Centrality], "&gt;= " &amp; M18) - COUNTIF(Vertices[Closeness Centrality], "&gt;=" &amp; M19)</f>
        <v>0</v>
      </c>
      <c r="O18" s="52">
        <f t="shared" si="6"/>
        <v>0</v>
      </c>
      <c r="P18" s="53">
        <f>COUNTIF(Vertices[Eigenvector Centrality], "&gt;= " &amp; O18) - COUNTIF(Vertices[Eigenvector Centrality], "&gt;=" &amp; O19)</f>
        <v>0</v>
      </c>
      <c r="Q18" s="52">
        <f t="shared" si="7"/>
        <v>0</v>
      </c>
      <c r="R18" s="58">
        <f>COUNTIF(Vertices[Clustering Coefficient], "&gt;= " &amp; Q18) - COUNTIF(Vertices[Clustering Coefficient], "&gt;=" &amp; Q19)</f>
        <v>0</v>
      </c>
      <c r="S18" s="52" t="e">
        <f t="shared" ca="1" si="8"/>
        <v>#REF!</v>
      </c>
      <c r="T18" s="53" t="e">
        <f t="shared" ca="1" si="0"/>
        <v>#REF!</v>
      </c>
    </row>
    <row r="19" spans="1:20">
      <c r="A19" s="49"/>
      <c r="B19" s="49"/>
      <c r="C19" s="49"/>
      <c r="E19" s="46">
        <f t="shared" si="1"/>
        <v>0</v>
      </c>
      <c r="F19" s="3">
        <f>COUNTIF(Vertices[Degree], "&gt;= " &amp; E19) - COUNTIF(Vertices[Degree], "&gt;=" &amp; E20)</f>
        <v>0</v>
      </c>
      <c r="G19" s="54">
        <f t="shared" si="2"/>
        <v>0</v>
      </c>
      <c r="H19" s="55">
        <f>COUNTIF(Vertices[In-Degree], "&gt;= " &amp; G19) - COUNTIF(Vertices[In-Degree], "&gt;=" &amp; G20)</f>
        <v>0</v>
      </c>
      <c r="I19" s="54">
        <f t="shared" si="3"/>
        <v>0</v>
      </c>
      <c r="J19" s="55">
        <f>COUNTIF(Vertices[Out-Degree], "&gt;= " &amp; I19) - COUNTIF(Vertices[Out-Degree], "&gt;=" &amp; I20)</f>
        <v>0</v>
      </c>
      <c r="K19" s="54">
        <f t="shared" si="4"/>
        <v>0</v>
      </c>
      <c r="L19" s="55">
        <f>COUNTIF(Vertices[Betweenness Centrality], "&gt;= " &amp; K19) - COUNTIF(Vertices[Betweenness Centrality], "&gt;=" &amp; K20)</f>
        <v>0</v>
      </c>
      <c r="M19" s="54">
        <f t="shared" si="5"/>
        <v>0</v>
      </c>
      <c r="N19" s="55">
        <f>COUNTIF(Vertices[Closeness Centrality], "&gt;= " &amp; M19) - COUNTIF(Vertices[Closeness Centrality], "&gt;=" &amp; M20)</f>
        <v>0</v>
      </c>
      <c r="O19" s="54">
        <f t="shared" si="6"/>
        <v>0</v>
      </c>
      <c r="P19" s="55">
        <f>COUNTIF(Vertices[Eigenvector Centrality], "&gt;= " &amp; O19) - COUNTIF(Vertices[Eigenvector Centrality], "&gt;=" &amp; O20)</f>
        <v>0</v>
      </c>
      <c r="Q19" s="54">
        <f t="shared" si="7"/>
        <v>0</v>
      </c>
      <c r="R19" s="59">
        <f>COUNTIF(Vertices[Clustering Coefficient], "&gt;= " &amp; Q19) - COUNTIF(Vertices[Clustering Coefficient], "&gt;=" &amp; Q20)</f>
        <v>0</v>
      </c>
      <c r="S19" s="54" t="e">
        <f t="shared" ca="1" si="8"/>
        <v>#REF!</v>
      </c>
      <c r="T19" s="55" t="e">
        <f t="shared" ca="1" si="0"/>
        <v>#REF!</v>
      </c>
    </row>
    <row r="20" spans="1:20">
      <c r="A20" s="49"/>
      <c r="B20" s="49"/>
      <c r="C20" s="49"/>
      <c r="E20" s="46">
        <f t="shared" si="1"/>
        <v>0</v>
      </c>
      <c r="F20" s="3">
        <f>COUNTIF(Vertices[Degree], "&gt;= " &amp; E20) - COUNTIF(Vertices[Degree], "&gt;=" &amp; E21)</f>
        <v>0</v>
      </c>
      <c r="G20" s="52">
        <f t="shared" si="2"/>
        <v>0</v>
      </c>
      <c r="H20" s="53">
        <f>COUNTIF(Vertices[In-Degree], "&gt;= " &amp; G20) - COUNTIF(Vertices[In-Degree], "&gt;=" &amp; G21)</f>
        <v>0</v>
      </c>
      <c r="I20" s="52">
        <f t="shared" si="3"/>
        <v>0</v>
      </c>
      <c r="J20" s="53">
        <f>COUNTIF(Vertices[Out-Degree], "&gt;= " &amp; I20) - COUNTIF(Vertices[Out-Degree], "&gt;=" &amp; I21)</f>
        <v>0</v>
      </c>
      <c r="K20" s="52">
        <f t="shared" si="4"/>
        <v>0</v>
      </c>
      <c r="L20" s="53">
        <f>COUNTIF(Vertices[Betweenness Centrality], "&gt;= " &amp; K20) - COUNTIF(Vertices[Betweenness Centrality], "&gt;=" &amp; K21)</f>
        <v>0</v>
      </c>
      <c r="M20" s="52">
        <f t="shared" si="5"/>
        <v>0</v>
      </c>
      <c r="N20" s="53">
        <f>COUNTIF(Vertices[Closeness Centrality], "&gt;= " &amp; M20) - COUNTIF(Vertices[Closeness Centrality], "&gt;=" &amp; M21)</f>
        <v>0</v>
      </c>
      <c r="O20" s="52">
        <f t="shared" si="6"/>
        <v>0</v>
      </c>
      <c r="P20" s="53">
        <f>COUNTIF(Vertices[Eigenvector Centrality], "&gt;= " &amp; O20) - COUNTIF(Vertices[Eigenvector Centrality], "&gt;=" &amp; O21)</f>
        <v>0</v>
      </c>
      <c r="Q20" s="52">
        <f t="shared" si="7"/>
        <v>0</v>
      </c>
      <c r="R20" s="58">
        <f>COUNTIF(Vertices[Clustering Coefficient], "&gt;= " &amp; Q20) - COUNTIF(Vertices[Clustering Coefficient], "&gt;=" &amp; Q21)</f>
        <v>0</v>
      </c>
      <c r="S20" s="52" t="e">
        <f t="shared" ca="1" si="8"/>
        <v>#REF!</v>
      </c>
      <c r="T20" s="53" t="e">
        <f t="shared" ca="1" si="0"/>
        <v>#REF!</v>
      </c>
    </row>
    <row r="21" spans="1:20">
      <c r="A21" s="49"/>
      <c r="B21" s="49"/>
      <c r="C21" s="49"/>
      <c r="E21" s="46">
        <f t="shared" si="1"/>
        <v>0</v>
      </c>
      <c r="F21" s="3">
        <f>COUNTIF(Vertices[Degree], "&gt;= " &amp; E21) - COUNTIF(Vertices[Degree], "&gt;=" &amp; E22)</f>
        <v>0</v>
      </c>
      <c r="G21" s="54">
        <f t="shared" si="2"/>
        <v>0</v>
      </c>
      <c r="H21" s="55">
        <f>COUNTIF(Vertices[In-Degree], "&gt;= " &amp; G21) - COUNTIF(Vertices[In-Degree], "&gt;=" &amp; G22)</f>
        <v>0</v>
      </c>
      <c r="I21" s="54">
        <f t="shared" si="3"/>
        <v>0</v>
      </c>
      <c r="J21" s="55">
        <f>COUNTIF(Vertices[Out-Degree], "&gt;= " &amp; I21) - COUNTIF(Vertices[Out-Degree], "&gt;=" &amp; I22)</f>
        <v>0</v>
      </c>
      <c r="K21" s="54">
        <f t="shared" si="4"/>
        <v>0</v>
      </c>
      <c r="L21" s="55">
        <f>COUNTIF(Vertices[Betweenness Centrality], "&gt;= " &amp; K21) - COUNTIF(Vertices[Betweenness Centrality], "&gt;=" &amp; K22)</f>
        <v>0</v>
      </c>
      <c r="M21" s="54">
        <f t="shared" si="5"/>
        <v>0</v>
      </c>
      <c r="N21" s="55">
        <f>COUNTIF(Vertices[Closeness Centrality], "&gt;= " &amp; M21) - COUNTIF(Vertices[Closeness Centrality], "&gt;=" &amp; M22)</f>
        <v>0</v>
      </c>
      <c r="O21" s="54">
        <f t="shared" si="6"/>
        <v>0</v>
      </c>
      <c r="P21" s="55">
        <f>COUNTIF(Vertices[Eigenvector Centrality], "&gt;= " &amp; O21) - COUNTIF(Vertices[Eigenvector Centrality], "&gt;=" &amp; O22)</f>
        <v>0</v>
      </c>
      <c r="Q21" s="54">
        <f t="shared" si="7"/>
        <v>0</v>
      </c>
      <c r="R21" s="59">
        <f>COUNTIF(Vertices[Clustering Coefficient], "&gt;= " &amp; Q21) - COUNTIF(Vertices[Clustering Coefficient], "&gt;=" &amp; Q22)</f>
        <v>0</v>
      </c>
      <c r="S21" s="54" t="e">
        <f t="shared" ca="1" si="8"/>
        <v>#REF!</v>
      </c>
      <c r="T21" s="55" t="e">
        <f t="shared" ca="1" si="0"/>
        <v>#REF!</v>
      </c>
    </row>
    <row r="22" spans="1:20">
      <c r="A22" s="49"/>
      <c r="B22" s="49"/>
      <c r="C22" s="49" t="s">
        <v>101</v>
      </c>
      <c r="E22" s="46">
        <f t="shared" si="1"/>
        <v>0</v>
      </c>
      <c r="F22" s="3">
        <f>COUNTIF(Vertices[Degree], "&gt;= " &amp; E22) - COUNTIF(Vertices[Degree], "&gt;=" &amp; E23)</f>
        <v>0</v>
      </c>
      <c r="G22" s="52">
        <f t="shared" si="2"/>
        <v>0</v>
      </c>
      <c r="H22" s="53">
        <f>COUNTIF(Vertices[In-Degree], "&gt;= " &amp; G22) - COUNTIF(Vertices[In-Degree], "&gt;=" &amp; G23)</f>
        <v>0</v>
      </c>
      <c r="I22" s="52">
        <f t="shared" si="3"/>
        <v>0</v>
      </c>
      <c r="J22" s="53">
        <f>COUNTIF(Vertices[Out-Degree], "&gt;= " &amp; I22) - COUNTIF(Vertices[Out-Degree], "&gt;=" &amp; I23)</f>
        <v>0</v>
      </c>
      <c r="K22" s="52">
        <f t="shared" si="4"/>
        <v>0</v>
      </c>
      <c r="L22" s="53">
        <f>COUNTIF(Vertices[Betweenness Centrality], "&gt;= " &amp; K22) - COUNTIF(Vertices[Betweenness Centrality], "&gt;=" &amp; K23)</f>
        <v>0</v>
      </c>
      <c r="M22" s="52">
        <f t="shared" si="5"/>
        <v>0</v>
      </c>
      <c r="N22" s="53">
        <f>COUNTIF(Vertices[Closeness Centrality], "&gt;= " &amp; M22) - COUNTIF(Vertices[Closeness Centrality], "&gt;=" &amp; M23)</f>
        <v>0</v>
      </c>
      <c r="O22" s="52">
        <f t="shared" si="6"/>
        <v>0</v>
      </c>
      <c r="P22" s="53">
        <f>COUNTIF(Vertices[Eigenvector Centrality], "&gt;= " &amp; O22) - COUNTIF(Vertices[Eigenvector Centrality], "&gt;=" &amp; O23)</f>
        <v>0</v>
      </c>
      <c r="Q22" s="52">
        <f t="shared" si="7"/>
        <v>0</v>
      </c>
      <c r="R22" s="58">
        <f>COUNTIF(Vertices[Clustering Coefficient], "&gt;= " &amp; Q22) - COUNTIF(Vertices[Clustering Coefficient], "&gt;=" &amp; Q23)</f>
        <v>0</v>
      </c>
      <c r="S22" s="52" t="e">
        <f t="shared" ca="1" si="8"/>
        <v>#REF!</v>
      </c>
      <c r="T22" s="53" t="e">
        <f t="shared" ca="1" si="0"/>
        <v>#REF!</v>
      </c>
    </row>
    <row r="23" spans="1:20">
      <c r="E23" s="46">
        <f t="shared" si="1"/>
        <v>0</v>
      </c>
      <c r="F23" s="3">
        <f>COUNTIF(Vertices[Degree], "&gt;= " &amp; E23) - COUNTIF(Vertices[Degree], "&gt;=" &amp; E24)</f>
        <v>0</v>
      </c>
      <c r="G23" s="54">
        <f t="shared" si="2"/>
        <v>0</v>
      </c>
      <c r="H23" s="55">
        <f>COUNTIF(Vertices[In-Degree], "&gt;= " &amp; G23) - COUNTIF(Vertices[In-Degree], "&gt;=" &amp; G24)</f>
        <v>0</v>
      </c>
      <c r="I23" s="54">
        <f t="shared" si="3"/>
        <v>0</v>
      </c>
      <c r="J23" s="55">
        <f>COUNTIF(Vertices[Out-Degree], "&gt;= " &amp; I23) - COUNTIF(Vertices[Out-Degree], "&gt;=" &amp; I24)</f>
        <v>0</v>
      </c>
      <c r="K23" s="54">
        <f t="shared" si="4"/>
        <v>0</v>
      </c>
      <c r="L23" s="55">
        <f>COUNTIF(Vertices[Betweenness Centrality], "&gt;= " &amp; K23) - COUNTIF(Vertices[Betweenness Centrality], "&gt;=" &amp; K24)</f>
        <v>0</v>
      </c>
      <c r="M23" s="54">
        <f t="shared" si="5"/>
        <v>0</v>
      </c>
      <c r="N23" s="55">
        <f>COUNTIF(Vertices[Closeness Centrality], "&gt;= " &amp; M23) - COUNTIF(Vertices[Closeness Centrality], "&gt;=" &amp; M24)</f>
        <v>0</v>
      </c>
      <c r="O23" s="54">
        <f t="shared" si="6"/>
        <v>0</v>
      </c>
      <c r="P23" s="55">
        <f>COUNTIF(Vertices[Eigenvector Centrality], "&gt;= " &amp; O23) - COUNTIF(Vertices[Eigenvector Centrality], "&gt;=" &amp; O24)</f>
        <v>0</v>
      </c>
      <c r="Q23" s="54">
        <f t="shared" si="7"/>
        <v>0</v>
      </c>
      <c r="R23" s="59">
        <f>COUNTIF(Vertices[Clustering Coefficient], "&gt;= " &amp; Q23) - COUNTIF(Vertices[Clustering Coefficient], "&gt;=" &amp; Q24)</f>
        <v>0</v>
      </c>
      <c r="S23" s="54" t="e">
        <f t="shared" ca="1" si="8"/>
        <v>#REF!</v>
      </c>
      <c r="T23" s="55" t="e">
        <f t="shared" ca="1" si="0"/>
        <v>#REF!</v>
      </c>
    </row>
    <row r="24" spans="1:20">
      <c r="E24" s="46">
        <f t="shared" si="1"/>
        <v>0</v>
      </c>
      <c r="F24" s="3">
        <f>COUNTIF(Vertices[Degree], "&gt;= " &amp; E24) - COUNTIF(Vertices[Degree], "&gt;=" &amp; E25)</f>
        <v>0</v>
      </c>
      <c r="G24" s="52">
        <f t="shared" si="2"/>
        <v>0</v>
      </c>
      <c r="H24" s="53">
        <f>COUNTIF(Vertices[In-Degree], "&gt;= " &amp; G24) - COUNTIF(Vertices[In-Degree], "&gt;=" &amp; G25)</f>
        <v>0</v>
      </c>
      <c r="I24" s="52">
        <f t="shared" si="3"/>
        <v>0</v>
      </c>
      <c r="J24" s="53">
        <f>COUNTIF(Vertices[Out-Degree], "&gt;= " &amp; I24) - COUNTIF(Vertices[Out-Degree], "&gt;=" &amp; I25)</f>
        <v>0</v>
      </c>
      <c r="K24" s="52">
        <f t="shared" si="4"/>
        <v>0</v>
      </c>
      <c r="L24" s="53">
        <f>COUNTIF(Vertices[Betweenness Centrality], "&gt;= " &amp; K24) - COUNTIF(Vertices[Betweenness Centrality], "&gt;=" &amp; K25)</f>
        <v>0</v>
      </c>
      <c r="M24" s="52">
        <f t="shared" si="5"/>
        <v>0</v>
      </c>
      <c r="N24" s="53">
        <f>COUNTIF(Vertices[Closeness Centrality], "&gt;= " &amp; M24) - COUNTIF(Vertices[Closeness Centrality], "&gt;=" &amp; M25)</f>
        <v>0</v>
      </c>
      <c r="O24" s="52">
        <f t="shared" si="6"/>
        <v>0</v>
      </c>
      <c r="P24" s="53">
        <f>COUNTIF(Vertices[Eigenvector Centrality], "&gt;= " &amp; O24) - COUNTIF(Vertices[Eigenvector Centrality], "&gt;=" &amp; O25)</f>
        <v>0</v>
      </c>
      <c r="Q24" s="52">
        <f t="shared" si="7"/>
        <v>0</v>
      </c>
      <c r="R24" s="58">
        <f>COUNTIF(Vertices[Clustering Coefficient], "&gt;= " &amp; Q24) - COUNTIF(Vertices[Clustering Coefficient], "&gt;=" &amp; Q25)</f>
        <v>0</v>
      </c>
      <c r="S24" s="52" t="e">
        <f t="shared" ca="1" si="8"/>
        <v>#REF!</v>
      </c>
      <c r="T24" s="53" t="e">
        <f t="shared" ca="1" si="0"/>
        <v>#REF!</v>
      </c>
    </row>
    <row r="25" spans="1:20">
      <c r="E25" s="46">
        <f t="shared" si="1"/>
        <v>0</v>
      </c>
      <c r="F25" s="3">
        <f>COUNTIF(Vertices[Degree], "&gt;= " &amp; E25) - COUNTIF(Vertices[Degree], "&gt;=" &amp; E26)</f>
        <v>0</v>
      </c>
      <c r="G25" s="54">
        <f t="shared" si="2"/>
        <v>0</v>
      </c>
      <c r="H25" s="55">
        <f>COUNTIF(Vertices[In-Degree], "&gt;= " &amp; G25) - COUNTIF(Vertices[In-Degree], "&gt;=" &amp; G26)</f>
        <v>0</v>
      </c>
      <c r="I25" s="54">
        <f t="shared" si="3"/>
        <v>0</v>
      </c>
      <c r="J25" s="55">
        <f>COUNTIF(Vertices[Out-Degree], "&gt;= " &amp; I25) - COUNTIF(Vertices[Out-Degree], "&gt;=" &amp; I26)</f>
        <v>0</v>
      </c>
      <c r="K25" s="54">
        <f t="shared" si="4"/>
        <v>0</v>
      </c>
      <c r="L25" s="55">
        <f>COUNTIF(Vertices[Betweenness Centrality], "&gt;= " &amp; K25) - COUNTIF(Vertices[Betweenness Centrality], "&gt;=" &amp; K26)</f>
        <v>0</v>
      </c>
      <c r="M25" s="54">
        <f t="shared" si="5"/>
        <v>0</v>
      </c>
      <c r="N25" s="55">
        <f>COUNTIF(Vertices[Closeness Centrality], "&gt;= " &amp; M25) - COUNTIF(Vertices[Closeness Centrality], "&gt;=" &amp; M26)</f>
        <v>0</v>
      </c>
      <c r="O25" s="54">
        <f t="shared" si="6"/>
        <v>0</v>
      </c>
      <c r="P25" s="55">
        <f>COUNTIF(Vertices[Eigenvector Centrality], "&gt;= " &amp; O25) - COUNTIF(Vertices[Eigenvector Centrality], "&gt;=" &amp; O26)</f>
        <v>0</v>
      </c>
      <c r="Q25" s="54">
        <f t="shared" si="7"/>
        <v>0</v>
      </c>
      <c r="R25" s="59">
        <f>COUNTIF(Vertices[Clustering Coefficient], "&gt;= " &amp; Q25) - COUNTIF(Vertices[Clustering Coefficient], "&gt;=" &amp; Q26)</f>
        <v>0</v>
      </c>
      <c r="S25" s="54" t="e">
        <f t="shared" ca="1" si="8"/>
        <v>#REF!</v>
      </c>
      <c r="T25" s="55" t="e">
        <f t="shared" ca="1" si="0"/>
        <v>#REF!</v>
      </c>
    </row>
    <row r="26" spans="1:20">
      <c r="E26" s="46">
        <f t="shared" si="1"/>
        <v>0</v>
      </c>
      <c r="F26" s="3">
        <f>COUNTIF(Vertices[Degree], "&gt;= " &amp; E26) - COUNTIF(Vertices[Degree], "&gt;=" &amp; E27)</f>
        <v>0</v>
      </c>
      <c r="G26" s="52">
        <f t="shared" si="2"/>
        <v>0</v>
      </c>
      <c r="H26" s="53">
        <f>COUNTIF(Vertices[In-Degree], "&gt;= " &amp; G26) - COUNTIF(Vertices[In-Degree], "&gt;=" &amp; G27)</f>
        <v>0</v>
      </c>
      <c r="I26" s="52">
        <f t="shared" si="3"/>
        <v>0</v>
      </c>
      <c r="J26" s="53">
        <f>COUNTIF(Vertices[Out-Degree], "&gt;= " &amp; I26) - COUNTIF(Vertices[Out-Degree], "&gt;=" &amp; I27)</f>
        <v>0</v>
      </c>
      <c r="K26" s="52">
        <f t="shared" si="4"/>
        <v>0</v>
      </c>
      <c r="L26" s="53">
        <f>COUNTIF(Vertices[Betweenness Centrality], "&gt;= " &amp; K26) - COUNTIF(Vertices[Betweenness Centrality], "&gt;=" &amp; K27)</f>
        <v>0</v>
      </c>
      <c r="M26" s="52">
        <f t="shared" si="5"/>
        <v>0</v>
      </c>
      <c r="N26" s="53">
        <f>COUNTIF(Vertices[Closeness Centrality], "&gt;= " &amp; M26) - COUNTIF(Vertices[Closeness Centrality], "&gt;=" &amp; M27)</f>
        <v>0</v>
      </c>
      <c r="O26" s="52">
        <f t="shared" si="6"/>
        <v>0</v>
      </c>
      <c r="P26" s="53">
        <f>COUNTIF(Vertices[Eigenvector Centrality], "&gt;= " &amp; O26) - COUNTIF(Vertices[Eigenvector Centrality], "&gt;=" &amp; O27)</f>
        <v>0</v>
      </c>
      <c r="Q26" s="52">
        <f t="shared" si="7"/>
        <v>0</v>
      </c>
      <c r="R26" s="58">
        <f>COUNTIF(Vertices[Clustering Coefficient], "&gt;= " &amp; Q26) - COUNTIF(Vertices[Clustering Coefficient], "&gt;=" &amp; Q27)</f>
        <v>0</v>
      </c>
      <c r="S26" s="52" t="e">
        <f t="shared" ca="1" si="8"/>
        <v>#REF!</v>
      </c>
      <c r="T26" s="53" t="e">
        <f t="shared" ca="1" si="0"/>
        <v>#REF!</v>
      </c>
    </row>
    <row r="27" spans="1:20">
      <c r="E27" s="46">
        <f t="shared" si="1"/>
        <v>0</v>
      </c>
      <c r="F27" s="3">
        <f>COUNTIF(Vertices[Degree], "&gt;= " &amp; E27) - COUNTIF(Vertices[Degree], "&gt;=" &amp; E28)</f>
        <v>0</v>
      </c>
      <c r="G27" s="54">
        <f t="shared" si="2"/>
        <v>0</v>
      </c>
      <c r="H27" s="55">
        <f>COUNTIF(Vertices[In-Degree], "&gt;= " &amp; G27) - COUNTIF(Vertices[In-Degree], "&gt;=" &amp; G28)</f>
        <v>0</v>
      </c>
      <c r="I27" s="54">
        <f t="shared" si="3"/>
        <v>0</v>
      </c>
      <c r="J27" s="55">
        <f>COUNTIF(Vertices[Out-Degree], "&gt;= " &amp; I27) - COUNTIF(Vertices[Out-Degree], "&gt;=" &amp; I28)</f>
        <v>0</v>
      </c>
      <c r="K27" s="54">
        <f t="shared" si="4"/>
        <v>0</v>
      </c>
      <c r="L27" s="55">
        <f>COUNTIF(Vertices[Betweenness Centrality], "&gt;= " &amp; K27) - COUNTIF(Vertices[Betweenness Centrality], "&gt;=" &amp; K28)</f>
        <v>0</v>
      </c>
      <c r="M27" s="54">
        <f t="shared" si="5"/>
        <v>0</v>
      </c>
      <c r="N27" s="55">
        <f>COUNTIF(Vertices[Closeness Centrality], "&gt;= " &amp; M27) - COUNTIF(Vertices[Closeness Centrality], "&gt;=" &amp; M28)</f>
        <v>0</v>
      </c>
      <c r="O27" s="54">
        <f t="shared" si="6"/>
        <v>0</v>
      </c>
      <c r="P27" s="55">
        <f>COUNTIF(Vertices[Eigenvector Centrality], "&gt;= " &amp; O27) - COUNTIF(Vertices[Eigenvector Centrality], "&gt;=" &amp; O28)</f>
        <v>0</v>
      </c>
      <c r="Q27" s="54">
        <f t="shared" si="7"/>
        <v>0</v>
      </c>
      <c r="R27" s="59">
        <f>COUNTIF(Vertices[Clustering Coefficient], "&gt;= " &amp; Q27) - COUNTIF(Vertices[Clustering Coefficient], "&gt;=" &amp; Q28)</f>
        <v>0</v>
      </c>
      <c r="S27" s="54" t="e">
        <f t="shared" ca="1" si="8"/>
        <v>#REF!</v>
      </c>
      <c r="T27" s="55" t="e">
        <f t="shared" ca="1" si="0"/>
        <v>#REF!</v>
      </c>
    </row>
    <row r="28" spans="1:20">
      <c r="E28" s="46">
        <f t="shared" si="1"/>
        <v>0</v>
      </c>
      <c r="F28" s="3">
        <f>COUNTIF(Vertices[Degree], "&gt;= " &amp; E28) - COUNTIF(Vertices[Degree], "&gt;=" &amp; E29)</f>
        <v>0</v>
      </c>
      <c r="G28" s="52">
        <f t="shared" si="2"/>
        <v>0</v>
      </c>
      <c r="H28" s="53">
        <f>COUNTIF(Vertices[In-Degree], "&gt;= " &amp; G28) - COUNTIF(Vertices[In-Degree], "&gt;=" &amp; G29)</f>
        <v>0</v>
      </c>
      <c r="I28" s="52">
        <f t="shared" si="3"/>
        <v>0</v>
      </c>
      <c r="J28" s="53">
        <f>COUNTIF(Vertices[Out-Degree], "&gt;= " &amp; I28) - COUNTIF(Vertices[Out-Degree], "&gt;=" &amp; I29)</f>
        <v>0</v>
      </c>
      <c r="K28" s="52">
        <f t="shared" si="4"/>
        <v>0</v>
      </c>
      <c r="L28" s="53">
        <f>COUNTIF(Vertices[Betweenness Centrality], "&gt;= " &amp; K28) - COUNTIF(Vertices[Betweenness Centrality], "&gt;=" &amp; K29)</f>
        <v>0</v>
      </c>
      <c r="M28" s="52">
        <f t="shared" si="5"/>
        <v>0</v>
      </c>
      <c r="N28" s="53">
        <f>COUNTIF(Vertices[Closeness Centrality], "&gt;= " &amp; M28) - COUNTIF(Vertices[Closeness Centrality], "&gt;=" &amp; M29)</f>
        <v>0</v>
      </c>
      <c r="O28" s="52">
        <f t="shared" si="6"/>
        <v>0</v>
      </c>
      <c r="P28" s="53">
        <f>COUNTIF(Vertices[Eigenvector Centrality], "&gt;= " &amp; O28) - COUNTIF(Vertices[Eigenvector Centrality], "&gt;=" &amp; O29)</f>
        <v>0</v>
      </c>
      <c r="Q28" s="52">
        <f t="shared" si="7"/>
        <v>0</v>
      </c>
      <c r="R28" s="58">
        <f>COUNTIF(Vertices[Clustering Coefficient], "&gt;= " &amp; Q28) - COUNTIF(Vertices[Clustering Coefficient], "&gt;=" &amp; Q29)</f>
        <v>0</v>
      </c>
      <c r="S28" s="52" t="e">
        <f t="shared" ca="1" si="8"/>
        <v>#REF!</v>
      </c>
      <c r="T28" s="53" t="e">
        <f t="shared" ca="1" si="0"/>
        <v>#REF!</v>
      </c>
    </row>
    <row r="29" spans="1:20">
      <c r="E29" s="46">
        <f t="shared" si="1"/>
        <v>0</v>
      </c>
      <c r="F29" s="3">
        <f>COUNTIF(Vertices[Degree], "&gt;= " &amp; E29) - COUNTIF(Vertices[Degree], "&gt;=" &amp; E30)</f>
        <v>0</v>
      </c>
      <c r="G29" s="54">
        <f t="shared" si="2"/>
        <v>0</v>
      </c>
      <c r="H29" s="55">
        <f>COUNTIF(Vertices[In-Degree], "&gt;= " &amp; G29) - COUNTIF(Vertices[In-Degree], "&gt;=" &amp; G30)</f>
        <v>0</v>
      </c>
      <c r="I29" s="54">
        <f t="shared" si="3"/>
        <v>0</v>
      </c>
      <c r="J29" s="55">
        <f>COUNTIF(Vertices[Out-Degree], "&gt;= " &amp; I29) - COUNTIF(Vertices[Out-Degree], "&gt;=" &amp; I30)</f>
        <v>0</v>
      </c>
      <c r="K29" s="54">
        <f t="shared" si="4"/>
        <v>0</v>
      </c>
      <c r="L29" s="55">
        <f>COUNTIF(Vertices[Betweenness Centrality], "&gt;= " &amp; K29) - COUNTIF(Vertices[Betweenness Centrality], "&gt;=" &amp; K30)</f>
        <v>0</v>
      </c>
      <c r="M29" s="54">
        <f t="shared" si="5"/>
        <v>0</v>
      </c>
      <c r="N29" s="55">
        <f>COUNTIF(Vertices[Closeness Centrality], "&gt;= " &amp; M29) - COUNTIF(Vertices[Closeness Centrality], "&gt;=" &amp; M30)</f>
        <v>0</v>
      </c>
      <c r="O29" s="54">
        <f t="shared" si="6"/>
        <v>0</v>
      </c>
      <c r="P29" s="55">
        <f>COUNTIF(Vertices[Eigenvector Centrality], "&gt;= " &amp; O29) - COUNTIF(Vertices[Eigenvector Centrality], "&gt;=" &amp; O30)</f>
        <v>0</v>
      </c>
      <c r="Q29" s="54">
        <f t="shared" si="7"/>
        <v>0</v>
      </c>
      <c r="R29" s="59">
        <f>COUNTIF(Vertices[Clustering Coefficient], "&gt;= " &amp; Q29) - COUNTIF(Vertices[Clustering Coefficient], "&gt;=" &amp; Q30)</f>
        <v>0</v>
      </c>
      <c r="S29" s="54" t="e">
        <f t="shared" ca="1" si="8"/>
        <v>#REF!</v>
      </c>
      <c r="T29" s="55" t="e">
        <f t="shared" ca="1" si="0"/>
        <v>#REF!</v>
      </c>
    </row>
    <row r="30" spans="1:20">
      <c r="E30" s="46">
        <f t="shared" si="1"/>
        <v>0</v>
      </c>
      <c r="F30" s="3">
        <f>COUNTIF(Vertices[Degree], "&gt;= " &amp; E30) - COUNTIF(Vertices[Degree], "&gt;=" &amp; E31)</f>
        <v>0</v>
      </c>
      <c r="G30" s="52">
        <f t="shared" si="2"/>
        <v>0</v>
      </c>
      <c r="H30" s="53">
        <f>COUNTIF(Vertices[In-Degree], "&gt;= " &amp; G30) - COUNTIF(Vertices[In-Degree], "&gt;=" &amp; G31)</f>
        <v>0</v>
      </c>
      <c r="I30" s="52">
        <f t="shared" si="3"/>
        <v>0</v>
      </c>
      <c r="J30" s="53">
        <f>COUNTIF(Vertices[Out-Degree], "&gt;= " &amp; I30) - COUNTIF(Vertices[Out-Degree], "&gt;=" &amp; I31)</f>
        <v>0</v>
      </c>
      <c r="K30" s="52">
        <f t="shared" si="4"/>
        <v>0</v>
      </c>
      <c r="L30" s="53">
        <f>COUNTIF(Vertices[Betweenness Centrality], "&gt;= " &amp; K30) - COUNTIF(Vertices[Betweenness Centrality], "&gt;=" &amp; K31)</f>
        <v>0</v>
      </c>
      <c r="M30" s="52">
        <f t="shared" si="5"/>
        <v>0</v>
      </c>
      <c r="N30" s="53">
        <f>COUNTIF(Vertices[Closeness Centrality], "&gt;= " &amp; M30) - COUNTIF(Vertices[Closeness Centrality], "&gt;=" &amp; M31)</f>
        <v>0</v>
      </c>
      <c r="O30" s="52">
        <f t="shared" si="6"/>
        <v>0</v>
      </c>
      <c r="P30" s="53">
        <f>COUNTIF(Vertices[Eigenvector Centrality], "&gt;= " &amp; O30) - COUNTIF(Vertices[Eigenvector Centrality], "&gt;=" &amp; O31)</f>
        <v>0</v>
      </c>
      <c r="Q30" s="52">
        <f t="shared" si="7"/>
        <v>0</v>
      </c>
      <c r="R30" s="58">
        <f>COUNTIF(Vertices[Clustering Coefficient], "&gt;= " &amp; Q30) - COUNTIF(Vertices[Clustering Coefficient], "&gt;=" &amp; Q31)</f>
        <v>0</v>
      </c>
      <c r="S30" s="52" t="e">
        <f t="shared" ca="1" si="8"/>
        <v>#REF!</v>
      </c>
      <c r="T30" s="53" t="e">
        <f t="shared" ca="1" si="0"/>
        <v>#REF!</v>
      </c>
    </row>
    <row r="31" spans="1:20">
      <c r="E31" s="46">
        <f t="shared" si="1"/>
        <v>0</v>
      </c>
      <c r="F31" s="3">
        <f>COUNTIF(Vertices[Degree], "&gt;= " &amp; E31) - COUNTIF(Vertices[Degree], "&gt;=" &amp; E32)</f>
        <v>0</v>
      </c>
      <c r="G31" s="54">
        <f t="shared" si="2"/>
        <v>0</v>
      </c>
      <c r="H31" s="55">
        <f>COUNTIF(Vertices[In-Degree], "&gt;= " &amp; G31) - COUNTIF(Vertices[In-Degree], "&gt;=" &amp; G32)</f>
        <v>0</v>
      </c>
      <c r="I31" s="54">
        <f t="shared" si="3"/>
        <v>0</v>
      </c>
      <c r="J31" s="55">
        <f>COUNTIF(Vertices[Out-Degree], "&gt;= " &amp; I31) - COUNTIF(Vertices[Out-Degree], "&gt;=" &amp; I32)</f>
        <v>0</v>
      </c>
      <c r="K31" s="54">
        <f t="shared" si="4"/>
        <v>0</v>
      </c>
      <c r="L31" s="55">
        <f>COUNTIF(Vertices[Betweenness Centrality], "&gt;= " &amp; K31) - COUNTIF(Vertices[Betweenness Centrality], "&gt;=" &amp; K32)</f>
        <v>0</v>
      </c>
      <c r="M31" s="54">
        <f t="shared" si="5"/>
        <v>0</v>
      </c>
      <c r="N31" s="55">
        <f>COUNTIF(Vertices[Closeness Centrality], "&gt;= " &amp; M31) - COUNTIF(Vertices[Closeness Centrality], "&gt;=" &amp; M32)</f>
        <v>0</v>
      </c>
      <c r="O31" s="54">
        <f t="shared" si="6"/>
        <v>0</v>
      </c>
      <c r="P31" s="55">
        <f>COUNTIF(Vertices[Eigenvector Centrality], "&gt;= " &amp; O31) - COUNTIF(Vertices[Eigenvector Centrality], "&gt;=" &amp; O32)</f>
        <v>0</v>
      </c>
      <c r="Q31" s="54">
        <f t="shared" si="7"/>
        <v>0</v>
      </c>
      <c r="R31" s="59">
        <f>COUNTIF(Vertices[Clustering Coefficient], "&gt;= " &amp; Q31) - COUNTIF(Vertices[Clustering Coefficient], "&gt;=" &amp; Q32)</f>
        <v>0</v>
      </c>
      <c r="S31" s="54" t="e">
        <f t="shared" ca="1" si="8"/>
        <v>#REF!</v>
      </c>
      <c r="T31" s="55" t="e">
        <f t="shared" ca="1" si="0"/>
        <v>#REF!</v>
      </c>
    </row>
    <row r="32" spans="1:20">
      <c r="E32" s="46">
        <f t="shared" si="1"/>
        <v>0</v>
      </c>
      <c r="F32" s="3">
        <f>COUNTIF(Vertices[Degree], "&gt;= " &amp; E32) - COUNTIF(Vertices[Degree], "&gt;=" &amp; E33)</f>
        <v>0</v>
      </c>
      <c r="G32" s="52">
        <f t="shared" si="2"/>
        <v>0</v>
      </c>
      <c r="H32" s="53">
        <f>COUNTIF(Vertices[In-Degree], "&gt;= " &amp; G32) - COUNTIF(Vertices[In-Degree], "&gt;=" &amp; G33)</f>
        <v>0</v>
      </c>
      <c r="I32" s="52">
        <f t="shared" si="3"/>
        <v>0</v>
      </c>
      <c r="J32" s="53">
        <f>COUNTIF(Vertices[Out-Degree], "&gt;= " &amp; I32) - COUNTIF(Vertices[Out-Degree], "&gt;=" &amp; I33)</f>
        <v>0</v>
      </c>
      <c r="K32" s="52">
        <f t="shared" si="4"/>
        <v>0</v>
      </c>
      <c r="L32" s="53">
        <f>COUNTIF(Vertices[Betweenness Centrality], "&gt;= " &amp; K32) - COUNTIF(Vertices[Betweenness Centrality], "&gt;=" &amp; K33)</f>
        <v>0</v>
      </c>
      <c r="M32" s="52">
        <f t="shared" si="5"/>
        <v>0</v>
      </c>
      <c r="N32" s="53">
        <f>COUNTIF(Vertices[Closeness Centrality], "&gt;= " &amp; M32) - COUNTIF(Vertices[Closeness Centrality], "&gt;=" &amp; M33)</f>
        <v>0</v>
      </c>
      <c r="O32" s="52">
        <f t="shared" si="6"/>
        <v>0</v>
      </c>
      <c r="P32" s="53">
        <f>COUNTIF(Vertices[Eigenvector Centrality], "&gt;= " &amp; O32) - COUNTIF(Vertices[Eigenvector Centrality], "&gt;=" &amp; O33)</f>
        <v>0</v>
      </c>
      <c r="Q32" s="52">
        <f t="shared" si="7"/>
        <v>0</v>
      </c>
      <c r="R32" s="58">
        <f>COUNTIF(Vertices[Clustering Coefficient], "&gt;= " &amp; Q32) - COUNTIF(Vertices[Clustering Coefficient], "&gt;=" &amp; Q33)</f>
        <v>0</v>
      </c>
      <c r="S32" s="52" t="e">
        <f t="shared" ca="1" si="8"/>
        <v>#REF!</v>
      </c>
      <c r="T32" s="53" t="e">
        <f t="shared" ca="1" si="0"/>
        <v>#REF!</v>
      </c>
    </row>
    <row r="33" spans="1:20">
      <c r="A33" s="47" t="s">
        <v>96</v>
      </c>
      <c r="B33" s="47" t="str">
        <f>IF(COUNT(Vertices[Degree])&gt;0, E2, NoMetricMessage)</f>
        <v>Not Available</v>
      </c>
      <c r="E33" s="46">
        <f t="shared" si="1"/>
        <v>0</v>
      </c>
      <c r="F33" s="3">
        <f>COUNTIF(Vertices[Degree], "&gt;= " &amp; E33) - COUNTIF(Vertices[Degree], "&gt;=" &amp; E34)</f>
        <v>0</v>
      </c>
      <c r="G33" s="54">
        <f t="shared" si="2"/>
        <v>0</v>
      </c>
      <c r="H33" s="55">
        <f>COUNTIF(Vertices[In-Degree], "&gt;= " &amp; G33) - COUNTIF(Vertices[In-Degree], "&gt;=" &amp; G34)</f>
        <v>0</v>
      </c>
      <c r="I33" s="54">
        <f t="shared" si="3"/>
        <v>0</v>
      </c>
      <c r="J33" s="55">
        <f>COUNTIF(Vertices[Out-Degree], "&gt;= " &amp; I33) - COUNTIF(Vertices[Out-Degree], "&gt;=" &amp; I34)</f>
        <v>0</v>
      </c>
      <c r="K33" s="54">
        <f t="shared" si="4"/>
        <v>0</v>
      </c>
      <c r="L33" s="55">
        <f>COUNTIF(Vertices[Betweenness Centrality], "&gt;= " &amp; K33) - COUNTIF(Vertices[Betweenness Centrality], "&gt;=" &amp; K34)</f>
        <v>0</v>
      </c>
      <c r="M33" s="54">
        <f t="shared" si="5"/>
        <v>0</v>
      </c>
      <c r="N33" s="55">
        <f>COUNTIF(Vertices[Closeness Centrality], "&gt;= " &amp; M33) - COUNTIF(Vertices[Closeness Centrality], "&gt;=" &amp; M34)</f>
        <v>0</v>
      </c>
      <c r="O33" s="54">
        <f t="shared" si="6"/>
        <v>0</v>
      </c>
      <c r="P33" s="55">
        <f>COUNTIF(Vertices[Eigenvector Centrality], "&gt;= " &amp; O33) - COUNTIF(Vertices[Eigenvector Centrality], "&gt;=" &amp; O34)</f>
        <v>0</v>
      </c>
      <c r="Q33" s="54">
        <f t="shared" si="7"/>
        <v>0</v>
      </c>
      <c r="R33" s="59">
        <f>COUNTIF(Vertices[Clustering Coefficient], "&gt;= " &amp; Q33) - COUNTIF(Vertices[Clustering Coefficient], "&gt;=" &amp; Q34)</f>
        <v>0</v>
      </c>
      <c r="S33" s="54" t="e">
        <f t="shared" ca="1" si="8"/>
        <v>#REF!</v>
      </c>
      <c r="T33" s="55" t="e">
        <f t="shared" ca="1" si="0"/>
        <v>#REF!</v>
      </c>
    </row>
    <row r="34" spans="1:20">
      <c r="A34" s="47" t="s">
        <v>97</v>
      </c>
      <c r="B34" s="47" t="str">
        <f>IF(COUNT(Vertices[Degree])&gt;0, E45, NoMetricMessage)</f>
        <v>Not Available</v>
      </c>
      <c r="E34" s="46">
        <f t="shared" si="1"/>
        <v>0</v>
      </c>
      <c r="F34" s="3">
        <f>COUNTIF(Vertices[Degree], "&gt;= " &amp; E34) - COUNTIF(Vertices[Degree], "&gt;=" &amp; E35)</f>
        <v>0</v>
      </c>
      <c r="G34" s="52">
        <f t="shared" si="2"/>
        <v>0</v>
      </c>
      <c r="H34" s="53">
        <f>COUNTIF(Vertices[In-Degree], "&gt;= " &amp; G34) - COUNTIF(Vertices[In-Degree], "&gt;=" &amp; G35)</f>
        <v>0</v>
      </c>
      <c r="I34" s="52">
        <f t="shared" si="3"/>
        <v>0</v>
      </c>
      <c r="J34" s="53">
        <f>COUNTIF(Vertices[Out-Degree], "&gt;= " &amp; I34) - COUNTIF(Vertices[Out-Degree], "&gt;=" &amp; I35)</f>
        <v>0</v>
      </c>
      <c r="K34" s="52">
        <f t="shared" si="4"/>
        <v>0</v>
      </c>
      <c r="L34" s="53">
        <f>COUNTIF(Vertices[Betweenness Centrality], "&gt;= " &amp; K34) - COUNTIF(Vertices[Betweenness Centrality], "&gt;=" &amp; K35)</f>
        <v>0</v>
      </c>
      <c r="M34" s="52">
        <f t="shared" si="5"/>
        <v>0</v>
      </c>
      <c r="N34" s="53">
        <f>COUNTIF(Vertices[Closeness Centrality], "&gt;= " &amp; M34) - COUNTIF(Vertices[Closeness Centrality], "&gt;=" &amp; M35)</f>
        <v>0</v>
      </c>
      <c r="O34" s="52">
        <f t="shared" si="6"/>
        <v>0</v>
      </c>
      <c r="P34" s="53">
        <f>COUNTIF(Vertices[Eigenvector Centrality], "&gt;= " &amp; O34) - COUNTIF(Vertices[Eigenvector Centrality], "&gt;=" &amp; O35)</f>
        <v>0</v>
      </c>
      <c r="Q34" s="52">
        <f t="shared" si="7"/>
        <v>0</v>
      </c>
      <c r="R34" s="58">
        <f>COUNTIF(Vertices[Clustering Coefficient], "&gt;= " &amp; Q34) - COUNTIF(Vertices[Clustering Coefficient], "&gt;=" &amp; Q35)</f>
        <v>0</v>
      </c>
      <c r="S34" s="52" t="e">
        <f t="shared" ca="1" si="8"/>
        <v>#REF!</v>
      </c>
      <c r="T34" s="53" t="e">
        <f t="shared" ca="1" si="0"/>
        <v>#REF!</v>
      </c>
    </row>
    <row r="35" spans="1:20">
      <c r="A35" s="47" t="s">
        <v>98</v>
      </c>
      <c r="B35" s="48" t="str">
        <f>IFERROR(AVERAGE(Vertices[Degree]),NoMetricMessage)</f>
        <v>Not Available</v>
      </c>
      <c r="E35" s="46">
        <f t="shared" si="1"/>
        <v>0</v>
      </c>
      <c r="F35" s="3">
        <f>COUNTIF(Vertices[Degree], "&gt;= " &amp; E35) - COUNTIF(Vertices[Degree], "&gt;=" &amp; E36)</f>
        <v>0</v>
      </c>
      <c r="G35" s="54">
        <f t="shared" si="2"/>
        <v>0</v>
      </c>
      <c r="H35" s="55">
        <f>COUNTIF(Vertices[In-Degree], "&gt;= " &amp; G35) - COUNTIF(Vertices[In-Degree], "&gt;=" &amp; G36)</f>
        <v>0</v>
      </c>
      <c r="I35" s="54">
        <f t="shared" si="3"/>
        <v>0</v>
      </c>
      <c r="J35" s="55">
        <f>COUNTIF(Vertices[Out-Degree], "&gt;= " &amp; I35) - COUNTIF(Vertices[Out-Degree], "&gt;=" &amp; I36)</f>
        <v>0</v>
      </c>
      <c r="K35" s="54">
        <f t="shared" si="4"/>
        <v>0</v>
      </c>
      <c r="L35" s="55">
        <f>COUNTIF(Vertices[Betweenness Centrality], "&gt;= " &amp; K35) - COUNTIF(Vertices[Betweenness Centrality], "&gt;=" &amp; K36)</f>
        <v>0</v>
      </c>
      <c r="M35" s="54">
        <f t="shared" si="5"/>
        <v>0</v>
      </c>
      <c r="N35" s="55">
        <f>COUNTIF(Vertices[Closeness Centrality], "&gt;= " &amp; M35) - COUNTIF(Vertices[Closeness Centrality], "&gt;=" &amp; M36)</f>
        <v>0</v>
      </c>
      <c r="O35" s="54">
        <f t="shared" si="6"/>
        <v>0</v>
      </c>
      <c r="P35" s="55">
        <f>COUNTIF(Vertices[Eigenvector Centrality], "&gt;= " &amp; O35) - COUNTIF(Vertices[Eigenvector Centrality], "&gt;=" &amp; O36)</f>
        <v>0</v>
      </c>
      <c r="Q35" s="54">
        <f t="shared" si="7"/>
        <v>0</v>
      </c>
      <c r="R35" s="59">
        <f>COUNTIF(Vertices[Clustering Coefficient], "&gt;= " &amp; Q35) - COUNTIF(Vertices[Clustering Coefficient], "&gt;=" &amp; Q36)</f>
        <v>0</v>
      </c>
      <c r="S35" s="54" t="e">
        <f t="shared" ca="1" si="8"/>
        <v>#REF!</v>
      </c>
      <c r="T35" s="55" t="e">
        <f t="shared" ca="1" si="0"/>
        <v>#REF!</v>
      </c>
    </row>
    <row r="36" spans="1:20">
      <c r="A36" s="47" t="s">
        <v>99</v>
      </c>
      <c r="B36" s="48" t="str">
        <f>IFERROR(MEDIAN(Vertices[Degree]),NoMetricMessage)</f>
        <v>Not Available</v>
      </c>
      <c r="E36" s="46">
        <f t="shared" si="1"/>
        <v>0</v>
      </c>
      <c r="F36" s="3">
        <f>COUNTIF(Vertices[Degree], "&gt;= " &amp; E36) - COUNTIF(Vertices[Degree], "&gt;=" &amp; E37)</f>
        <v>0</v>
      </c>
      <c r="G36" s="52">
        <f t="shared" si="2"/>
        <v>0</v>
      </c>
      <c r="H36" s="53">
        <f>COUNTIF(Vertices[In-Degree], "&gt;= " &amp; G36) - COUNTIF(Vertices[In-Degree], "&gt;=" &amp; G37)</f>
        <v>0</v>
      </c>
      <c r="I36" s="52">
        <f t="shared" si="3"/>
        <v>0</v>
      </c>
      <c r="J36" s="53">
        <f>COUNTIF(Vertices[Out-Degree], "&gt;= " &amp; I36) - COUNTIF(Vertices[Out-Degree], "&gt;=" &amp; I37)</f>
        <v>0</v>
      </c>
      <c r="K36" s="52">
        <f t="shared" si="4"/>
        <v>0</v>
      </c>
      <c r="L36" s="53">
        <f>COUNTIF(Vertices[Betweenness Centrality], "&gt;= " &amp; K36) - COUNTIF(Vertices[Betweenness Centrality], "&gt;=" &amp; K37)</f>
        <v>0</v>
      </c>
      <c r="M36" s="52">
        <f t="shared" si="5"/>
        <v>0</v>
      </c>
      <c r="N36" s="53">
        <f>COUNTIF(Vertices[Closeness Centrality], "&gt;= " &amp; M36) - COUNTIF(Vertices[Closeness Centrality], "&gt;=" &amp; M37)</f>
        <v>0</v>
      </c>
      <c r="O36" s="52">
        <f t="shared" si="6"/>
        <v>0</v>
      </c>
      <c r="P36" s="53">
        <f>COUNTIF(Vertices[Eigenvector Centrality], "&gt;= " &amp; O36) - COUNTIF(Vertices[Eigenvector Centrality], "&gt;=" &amp; O37)</f>
        <v>0</v>
      </c>
      <c r="Q36" s="52">
        <f t="shared" si="7"/>
        <v>0</v>
      </c>
      <c r="R36" s="58">
        <f>COUNTIF(Vertices[Clustering Coefficient], "&gt;= " &amp; Q36) - COUNTIF(Vertices[Clustering Coefficient], "&gt;=" &amp; Q37)</f>
        <v>0</v>
      </c>
      <c r="S36" s="52" t="e">
        <f t="shared" ca="1" si="8"/>
        <v>#REF!</v>
      </c>
      <c r="T36" s="53" t="e">
        <f t="shared" ca="1" si="0"/>
        <v>#REF!</v>
      </c>
    </row>
    <row r="37" spans="1:20">
      <c r="E37" s="46">
        <f t="shared" si="1"/>
        <v>0</v>
      </c>
      <c r="F37" s="3">
        <f>COUNTIF(Vertices[Degree], "&gt;= " &amp; E37) - COUNTIF(Vertices[Degree], "&gt;=" &amp; E38)</f>
        <v>0</v>
      </c>
      <c r="G37" s="54">
        <f t="shared" si="2"/>
        <v>0</v>
      </c>
      <c r="H37" s="55">
        <f>COUNTIF(Vertices[In-Degree], "&gt;= " &amp; G37) - COUNTIF(Vertices[In-Degree], "&gt;=" &amp; G38)</f>
        <v>0</v>
      </c>
      <c r="I37" s="54">
        <f t="shared" si="3"/>
        <v>0</v>
      </c>
      <c r="J37" s="55">
        <f>COUNTIF(Vertices[Out-Degree], "&gt;= " &amp; I37) - COUNTIF(Vertices[Out-Degree], "&gt;=" &amp; I38)</f>
        <v>0</v>
      </c>
      <c r="K37" s="54">
        <f t="shared" si="4"/>
        <v>0</v>
      </c>
      <c r="L37" s="55">
        <f>COUNTIF(Vertices[Betweenness Centrality], "&gt;= " &amp; K37) - COUNTIF(Vertices[Betweenness Centrality], "&gt;=" &amp; K38)</f>
        <v>0</v>
      </c>
      <c r="M37" s="54">
        <f t="shared" si="5"/>
        <v>0</v>
      </c>
      <c r="N37" s="55">
        <f>COUNTIF(Vertices[Closeness Centrality], "&gt;= " &amp; M37) - COUNTIF(Vertices[Closeness Centrality], "&gt;=" &amp; M38)</f>
        <v>0</v>
      </c>
      <c r="O37" s="54">
        <f t="shared" si="6"/>
        <v>0</v>
      </c>
      <c r="P37" s="55">
        <f>COUNTIF(Vertices[Eigenvector Centrality], "&gt;= " &amp; O37) - COUNTIF(Vertices[Eigenvector Centrality], "&gt;=" &amp; O38)</f>
        <v>0</v>
      </c>
      <c r="Q37" s="54">
        <f t="shared" si="7"/>
        <v>0</v>
      </c>
      <c r="R37" s="59">
        <f>COUNTIF(Vertices[Clustering Coefficient], "&gt;= " &amp; Q37) - COUNTIF(Vertices[Clustering Coefficient], "&gt;=" &amp; Q38)</f>
        <v>0</v>
      </c>
      <c r="S37" s="54" t="e">
        <f t="shared" ca="1" si="8"/>
        <v>#REF!</v>
      </c>
      <c r="T37" s="55" t="e">
        <f t="shared" ca="1" si="0"/>
        <v>#REF!</v>
      </c>
    </row>
    <row r="38" spans="1:20">
      <c r="E38" s="46">
        <f t="shared" si="1"/>
        <v>0</v>
      </c>
      <c r="F38" s="3">
        <f>COUNTIF(Vertices[Degree], "&gt;= " &amp; E38) - COUNTIF(Vertices[Degree], "&gt;=" &amp; E39)</f>
        <v>0</v>
      </c>
      <c r="G38" s="52">
        <f t="shared" si="2"/>
        <v>0</v>
      </c>
      <c r="H38" s="53">
        <f>COUNTIF(Vertices[In-Degree], "&gt;= " &amp; G38) - COUNTIF(Vertices[In-Degree], "&gt;=" &amp; G39)</f>
        <v>0</v>
      </c>
      <c r="I38" s="52">
        <f t="shared" si="3"/>
        <v>0</v>
      </c>
      <c r="J38" s="53">
        <f>COUNTIF(Vertices[Out-Degree], "&gt;= " &amp; I38) - COUNTIF(Vertices[Out-Degree], "&gt;=" &amp; I39)</f>
        <v>0</v>
      </c>
      <c r="K38" s="52">
        <f t="shared" si="4"/>
        <v>0</v>
      </c>
      <c r="L38" s="53">
        <f>COUNTIF(Vertices[Betweenness Centrality], "&gt;= " &amp; K38) - COUNTIF(Vertices[Betweenness Centrality], "&gt;=" &amp; K39)</f>
        <v>0</v>
      </c>
      <c r="M38" s="52">
        <f t="shared" si="5"/>
        <v>0</v>
      </c>
      <c r="N38" s="53">
        <f>COUNTIF(Vertices[Closeness Centrality], "&gt;= " &amp; M38) - COUNTIF(Vertices[Closeness Centrality], "&gt;=" &amp; M39)</f>
        <v>0</v>
      </c>
      <c r="O38" s="52">
        <f t="shared" si="6"/>
        <v>0</v>
      </c>
      <c r="P38" s="53">
        <f>COUNTIF(Vertices[Eigenvector Centrality], "&gt;= " &amp; O38) - COUNTIF(Vertices[Eigenvector Centrality], "&gt;=" &amp; O39)</f>
        <v>0</v>
      </c>
      <c r="Q38" s="52">
        <f t="shared" si="7"/>
        <v>0</v>
      </c>
      <c r="R38" s="58">
        <f>COUNTIF(Vertices[Clustering Coefficient], "&gt;= " &amp; Q38) - COUNTIF(Vertices[Clustering Coefficient], "&gt;=" &amp; Q39)</f>
        <v>0</v>
      </c>
      <c r="S38" s="52" t="e">
        <f t="shared" ca="1" si="8"/>
        <v>#REF!</v>
      </c>
      <c r="T38" s="53" t="e">
        <f t="shared" ca="1" si="0"/>
        <v>#REF!</v>
      </c>
    </row>
    <row r="39" spans="1:20">
      <c r="E39" s="46">
        <f t="shared" si="1"/>
        <v>0</v>
      </c>
      <c r="F39" s="3">
        <f>COUNTIF(Vertices[Degree], "&gt;= " &amp; E39) - COUNTIF(Vertices[Degree], "&gt;=" &amp; E40)</f>
        <v>0</v>
      </c>
      <c r="G39" s="54">
        <f t="shared" si="2"/>
        <v>0</v>
      </c>
      <c r="H39" s="55">
        <f>COUNTIF(Vertices[In-Degree], "&gt;= " &amp; G39) - COUNTIF(Vertices[In-Degree], "&gt;=" &amp; G40)</f>
        <v>0</v>
      </c>
      <c r="I39" s="54">
        <f t="shared" si="3"/>
        <v>0</v>
      </c>
      <c r="J39" s="55">
        <f>COUNTIF(Vertices[Out-Degree], "&gt;= " &amp; I39) - COUNTIF(Vertices[Out-Degree], "&gt;=" &amp; I40)</f>
        <v>0</v>
      </c>
      <c r="K39" s="54">
        <f t="shared" si="4"/>
        <v>0</v>
      </c>
      <c r="L39" s="55">
        <f>COUNTIF(Vertices[Betweenness Centrality], "&gt;= " &amp; K39) - COUNTIF(Vertices[Betweenness Centrality], "&gt;=" &amp; K40)</f>
        <v>0</v>
      </c>
      <c r="M39" s="54">
        <f t="shared" si="5"/>
        <v>0</v>
      </c>
      <c r="N39" s="55">
        <f>COUNTIF(Vertices[Closeness Centrality], "&gt;= " &amp; M39) - COUNTIF(Vertices[Closeness Centrality], "&gt;=" &amp; M40)</f>
        <v>0</v>
      </c>
      <c r="O39" s="54">
        <f t="shared" si="6"/>
        <v>0</v>
      </c>
      <c r="P39" s="55">
        <f>COUNTIF(Vertices[Eigenvector Centrality], "&gt;= " &amp; O39) - COUNTIF(Vertices[Eigenvector Centrality], "&gt;=" &amp; O40)</f>
        <v>0</v>
      </c>
      <c r="Q39" s="54">
        <f t="shared" si="7"/>
        <v>0</v>
      </c>
      <c r="R39" s="59">
        <f>COUNTIF(Vertices[Clustering Coefficient], "&gt;= " &amp; Q39) - COUNTIF(Vertices[Clustering Coefficient], "&gt;=" &amp; Q40)</f>
        <v>0</v>
      </c>
      <c r="S39" s="54" t="e">
        <f t="shared" ca="1" si="8"/>
        <v>#REF!</v>
      </c>
      <c r="T39" s="55" t="e">
        <f t="shared" ca="1" si="0"/>
        <v>#REF!</v>
      </c>
    </row>
    <row r="40" spans="1:20">
      <c r="E40" s="46">
        <f t="shared" si="1"/>
        <v>0</v>
      </c>
      <c r="F40" s="3">
        <f>COUNTIF(Vertices[Degree], "&gt;= " &amp; E40) - COUNTIF(Vertices[Degree], "&gt;=" &amp; E41)</f>
        <v>0</v>
      </c>
      <c r="G40" s="52">
        <f t="shared" si="2"/>
        <v>0</v>
      </c>
      <c r="H40" s="53">
        <f>COUNTIF(Vertices[In-Degree], "&gt;= " &amp; G40) - COUNTIF(Vertices[In-Degree], "&gt;=" &amp; G41)</f>
        <v>0</v>
      </c>
      <c r="I40" s="52">
        <f t="shared" si="3"/>
        <v>0</v>
      </c>
      <c r="J40" s="53">
        <f>COUNTIF(Vertices[Out-Degree], "&gt;= " &amp; I40) - COUNTIF(Vertices[Out-Degree], "&gt;=" &amp; I41)</f>
        <v>0</v>
      </c>
      <c r="K40" s="52">
        <f t="shared" si="4"/>
        <v>0</v>
      </c>
      <c r="L40" s="53">
        <f>COUNTIF(Vertices[Betweenness Centrality], "&gt;= " &amp; K40) - COUNTIF(Vertices[Betweenness Centrality], "&gt;=" &amp; K41)</f>
        <v>0</v>
      </c>
      <c r="M40" s="52">
        <f t="shared" si="5"/>
        <v>0</v>
      </c>
      <c r="N40" s="53">
        <f>COUNTIF(Vertices[Closeness Centrality], "&gt;= " &amp; M40) - COUNTIF(Vertices[Closeness Centrality], "&gt;=" &amp; M41)</f>
        <v>0</v>
      </c>
      <c r="O40" s="52">
        <f t="shared" si="6"/>
        <v>0</v>
      </c>
      <c r="P40" s="53">
        <f>COUNTIF(Vertices[Eigenvector Centrality], "&gt;= " &amp; O40) - COUNTIF(Vertices[Eigenvector Centrality], "&gt;=" &amp; O41)</f>
        <v>0</v>
      </c>
      <c r="Q40" s="52">
        <f t="shared" si="7"/>
        <v>0</v>
      </c>
      <c r="R40" s="58">
        <f>COUNTIF(Vertices[Clustering Coefficient], "&gt;= " &amp; Q40) - COUNTIF(Vertices[Clustering Coefficient], "&gt;=" &amp; Q41)</f>
        <v>0</v>
      </c>
      <c r="S40" s="52" t="e">
        <f t="shared" ca="1" si="8"/>
        <v>#REF!</v>
      </c>
      <c r="T40" s="53" t="e">
        <f t="shared" ca="1" si="0"/>
        <v>#REF!</v>
      </c>
    </row>
    <row r="41" spans="1:20">
      <c r="E41" s="46">
        <f t="shared" si="1"/>
        <v>0</v>
      </c>
      <c r="F41" s="3">
        <f>COUNTIF(Vertices[Degree], "&gt;= " &amp; E41) - COUNTIF(Vertices[Degree], "&gt;=" &amp; E42)</f>
        <v>0</v>
      </c>
      <c r="G41" s="54">
        <f t="shared" si="2"/>
        <v>0</v>
      </c>
      <c r="H41" s="55">
        <f>COUNTIF(Vertices[In-Degree], "&gt;= " &amp; G41) - COUNTIF(Vertices[In-Degree], "&gt;=" &amp; G42)</f>
        <v>0</v>
      </c>
      <c r="I41" s="54">
        <f t="shared" si="3"/>
        <v>0</v>
      </c>
      <c r="J41" s="55">
        <f>COUNTIF(Vertices[Out-Degree], "&gt;= " &amp; I41) - COUNTIF(Vertices[Out-Degree], "&gt;=" &amp; I42)</f>
        <v>0</v>
      </c>
      <c r="K41" s="54">
        <f t="shared" si="4"/>
        <v>0</v>
      </c>
      <c r="L41" s="55">
        <f>COUNTIF(Vertices[Betweenness Centrality], "&gt;= " &amp; K41) - COUNTIF(Vertices[Betweenness Centrality], "&gt;=" &amp; K42)</f>
        <v>0</v>
      </c>
      <c r="M41" s="54">
        <f t="shared" si="5"/>
        <v>0</v>
      </c>
      <c r="N41" s="55">
        <f>COUNTIF(Vertices[Closeness Centrality], "&gt;= " &amp; M41) - COUNTIF(Vertices[Closeness Centrality], "&gt;=" &amp; M42)</f>
        <v>0</v>
      </c>
      <c r="O41" s="54">
        <f t="shared" si="6"/>
        <v>0</v>
      </c>
      <c r="P41" s="55">
        <f>COUNTIF(Vertices[Eigenvector Centrality], "&gt;= " &amp; O41) - COUNTIF(Vertices[Eigenvector Centrality], "&gt;=" &amp; O42)</f>
        <v>0</v>
      </c>
      <c r="Q41" s="54">
        <f t="shared" si="7"/>
        <v>0</v>
      </c>
      <c r="R41" s="59">
        <f>COUNTIF(Vertices[Clustering Coefficient], "&gt;= " &amp; Q41) - COUNTIF(Vertices[Clustering Coefficient], "&gt;=" &amp; Q42)</f>
        <v>0</v>
      </c>
      <c r="S41" s="54" t="e">
        <f t="shared" ca="1" si="8"/>
        <v>#REF!</v>
      </c>
      <c r="T41" s="55" t="e">
        <f t="shared" ca="1" si="0"/>
        <v>#REF!</v>
      </c>
    </row>
    <row r="42" spans="1:20">
      <c r="E42" s="46">
        <f t="shared" si="1"/>
        <v>0</v>
      </c>
      <c r="F42" s="3">
        <f>COUNTIF(Vertices[Degree], "&gt;= " &amp; E42) - COUNTIF(Vertices[Degree], "&gt;=" &amp; E43)</f>
        <v>0</v>
      </c>
      <c r="G42" s="52">
        <f t="shared" si="2"/>
        <v>0</v>
      </c>
      <c r="H42" s="53">
        <f>COUNTIF(Vertices[In-Degree], "&gt;= " &amp; G42) - COUNTIF(Vertices[In-Degree], "&gt;=" &amp; G43)</f>
        <v>0</v>
      </c>
      <c r="I42" s="52">
        <f t="shared" si="3"/>
        <v>0</v>
      </c>
      <c r="J42" s="53">
        <f>COUNTIF(Vertices[Out-Degree], "&gt;= " &amp; I42) - COUNTIF(Vertices[Out-Degree], "&gt;=" &amp; I43)</f>
        <v>0</v>
      </c>
      <c r="K42" s="52">
        <f t="shared" si="4"/>
        <v>0</v>
      </c>
      <c r="L42" s="53">
        <f>COUNTIF(Vertices[Betweenness Centrality], "&gt;= " &amp; K42) - COUNTIF(Vertices[Betweenness Centrality], "&gt;=" &amp; K43)</f>
        <v>0</v>
      </c>
      <c r="M42" s="52">
        <f t="shared" si="5"/>
        <v>0</v>
      </c>
      <c r="N42" s="53">
        <f>COUNTIF(Vertices[Closeness Centrality], "&gt;= " &amp; M42) - COUNTIF(Vertices[Closeness Centrality], "&gt;=" &amp; M43)</f>
        <v>0</v>
      </c>
      <c r="O42" s="52">
        <f t="shared" si="6"/>
        <v>0</v>
      </c>
      <c r="P42" s="53">
        <f>COUNTIF(Vertices[Eigenvector Centrality], "&gt;= " &amp; O42) - COUNTIF(Vertices[Eigenvector Centrality], "&gt;=" &amp; O43)</f>
        <v>0</v>
      </c>
      <c r="Q42" s="52">
        <f t="shared" si="7"/>
        <v>0</v>
      </c>
      <c r="R42" s="58">
        <f>COUNTIF(Vertices[Clustering Coefficient], "&gt;= " &amp; Q42) - COUNTIF(Vertices[Clustering Coefficient], "&gt;=" &amp; Q43)</f>
        <v>0</v>
      </c>
      <c r="S42" s="52" t="e">
        <f t="shared" ca="1" si="8"/>
        <v>#REF!</v>
      </c>
      <c r="T42" s="53" t="e">
        <f t="shared" ca="1" si="0"/>
        <v>#REF!</v>
      </c>
    </row>
    <row r="43" spans="1:20">
      <c r="E43" s="46">
        <f t="shared" si="1"/>
        <v>0</v>
      </c>
      <c r="F43" s="3">
        <f>COUNTIF(Vertices[Degree], "&gt;= " &amp; E43) - COUNTIF(Vertices[Degree], "&gt;=" &amp; E44)</f>
        <v>0</v>
      </c>
      <c r="G43" s="54">
        <f t="shared" si="2"/>
        <v>0</v>
      </c>
      <c r="H43" s="55">
        <f>COUNTIF(Vertices[In-Degree], "&gt;= " &amp; G43) - COUNTIF(Vertices[In-Degree], "&gt;=" &amp; G44)</f>
        <v>0</v>
      </c>
      <c r="I43" s="54">
        <f t="shared" si="3"/>
        <v>0</v>
      </c>
      <c r="J43" s="55">
        <f>COUNTIF(Vertices[Out-Degree], "&gt;= " &amp; I43) - COUNTIF(Vertices[Out-Degree], "&gt;=" &amp; I44)</f>
        <v>0</v>
      </c>
      <c r="K43" s="54">
        <f t="shared" si="4"/>
        <v>0</v>
      </c>
      <c r="L43" s="55">
        <f>COUNTIF(Vertices[Betweenness Centrality], "&gt;= " &amp; K43) - COUNTIF(Vertices[Betweenness Centrality], "&gt;=" &amp; K44)</f>
        <v>0</v>
      </c>
      <c r="M43" s="54">
        <f t="shared" si="5"/>
        <v>0</v>
      </c>
      <c r="N43" s="55">
        <f>COUNTIF(Vertices[Closeness Centrality], "&gt;= " &amp; M43) - COUNTIF(Vertices[Closeness Centrality], "&gt;=" &amp; M44)</f>
        <v>0</v>
      </c>
      <c r="O43" s="54">
        <f t="shared" si="6"/>
        <v>0</v>
      </c>
      <c r="P43" s="55">
        <f>COUNTIF(Vertices[Eigenvector Centrality], "&gt;= " &amp; O43) - COUNTIF(Vertices[Eigenvector Centrality], "&gt;=" &amp; O44)</f>
        <v>0</v>
      </c>
      <c r="Q43" s="54">
        <f t="shared" si="7"/>
        <v>0</v>
      </c>
      <c r="R43" s="59">
        <f>COUNTIF(Vertices[Clustering Coefficient], "&gt;= " &amp; Q43) - COUNTIF(Vertices[Clustering Coefficient], "&gt;=" &amp; Q44)</f>
        <v>0</v>
      </c>
      <c r="S43" s="54" t="e">
        <f t="shared" ca="1" si="8"/>
        <v>#REF!</v>
      </c>
      <c r="T43" s="55" t="e">
        <f t="shared" ca="1" si="0"/>
        <v>#REF!</v>
      </c>
    </row>
    <row r="44" spans="1:20">
      <c r="E44" s="46">
        <f t="shared" si="1"/>
        <v>0</v>
      </c>
      <c r="F44" s="3">
        <f>COUNTIF(Vertices[Degree], "&gt;= " &amp; E44) - COUNTIF(Vertices[Degree], "&gt;=" &amp; E45)</f>
        <v>0</v>
      </c>
      <c r="G44" s="52">
        <f t="shared" si="2"/>
        <v>0</v>
      </c>
      <c r="H44" s="53">
        <f>COUNTIF(Vertices[In-Degree], "&gt;= " &amp; G44) - COUNTIF(Vertices[In-Degree], "&gt;=" &amp; G45)</f>
        <v>0</v>
      </c>
      <c r="I44" s="52">
        <f t="shared" si="3"/>
        <v>0</v>
      </c>
      <c r="J44" s="53">
        <f>COUNTIF(Vertices[Out-Degree], "&gt;= " &amp; I44) - COUNTIF(Vertices[Out-Degree], "&gt;=" &amp; I45)</f>
        <v>0</v>
      </c>
      <c r="K44" s="52">
        <f t="shared" si="4"/>
        <v>0</v>
      </c>
      <c r="L44" s="53">
        <f>COUNTIF(Vertices[Betweenness Centrality], "&gt;= " &amp; K44) - COUNTIF(Vertices[Betweenness Centrality], "&gt;=" &amp; K45)</f>
        <v>0</v>
      </c>
      <c r="M44" s="52">
        <f t="shared" si="5"/>
        <v>0</v>
      </c>
      <c r="N44" s="53">
        <f>COUNTIF(Vertices[Closeness Centrality], "&gt;= " &amp; M44) - COUNTIF(Vertices[Closeness Centrality], "&gt;=" &amp; M45)</f>
        <v>0</v>
      </c>
      <c r="O44" s="52">
        <f t="shared" si="6"/>
        <v>0</v>
      </c>
      <c r="P44" s="53">
        <f>COUNTIF(Vertices[Eigenvector Centrality], "&gt;= " &amp; O44) - COUNTIF(Vertices[Eigenvector Centrality], "&gt;=" &amp; O45)</f>
        <v>0</v>
      </c>
      <c r="Q44" s="52">
        <f t="shared" si="7"/>
        <v>0</v>
      </c>
      <c r="R44" s="58">
        <f>COUNTIF(Vertices[Clustering Coefficient], "&gt;= " &amp; Q44) - COUNTIF(Vertices[Clustering Coefficient], "&gt;=" &amp; Q45)</f>
        <v>0</v>
      </c>
      <c r="S44" s="52" t="e">
        <f t="shared" ca="1" si="8"/>
        <v>#REF!</v>
      </c>
      <c r="T44" s="53" t="e">
        <f t="shared" ca="1" si="0"/>
        <v>#REF!</v>
      </c>
    </row>
    <row r="45" spans="1:20">
      <c r="E45" s="46">
        <f>MAX(Vertices[Degree])</f>
        <v>0</v>
      </c>
      <c r="F45" s="3">
        <f>COUNTIF(Vertices[Degree], "&gt;= " &amp; E45) - COUNTIF(Vertices[Degree], "&gt;=" &amp; E46)</f>
        <v>0</v>
      </c>
      <c r="G45" s="56">
        <f>MAX(Vertices[In-Degree])</f>
        <v>0</v>
      </c>
      <c r="H45" s="57">
        <f>COUNTIF(Vertices[In-Degree], "&gt;= " &amp; G45) - COUNTIF(Vertices[In-Degree], "&gt;=" &amp; G46)</f>
        <v>0</v>
      </c>
      <c r="I45" s="56">
        <f>MAX(Vertices[Out-Degree])</f>
        <v>0</v>
      </c>
      <c r="J45" s="57">
        <f>COUNTIF(Vertices[Out-Degree], "&gt;= " &amp; I45) - COUNTIF(Vertices[Out-Degree], "&gt;=" &amp; I46)</f>
        <v>0</v>
      </c>
      <c r="K45" s="56">
        <f>MAX(Vertices[Betweenness Centrality])</f>
        <v>0</v>
      </c>
      <c r="L45" s="57">
        <f>COUNTIF(Vertices[Betweenness Centrality], "&gt;= " &amp; K45) - COUNTIF(Vertices[Betweenness Centrality], "&gt;=" &amp; K46)</f>
        <v>0</v>
      </c>
      <c r="M45" s="56">
        <f>MAX(Vertices[Closeness Centrality])</f>
        <v>0</v>
      </c>
      <c r="N45" s="57">
        <f>COUNTIF(Vertices[Closeness Centrality], "&gt;= " &amp; M45) - COUNTIF(Vertices[Closeness Centrality], "&gt;=" &amp; M46)</f>
        <v>0</v>
      </c>
      <c r="O45" s="56">
        <f>MAX(Vertices[Eigenvector Centrality])</f>
        <v>0</v>
      </c>
      <c r="P45" s="57">
        <f>COUNTIF(Vertices[Eigenvector Centrality], "&gt;= " &amp; O45) - COUNTIF(Vertices[Eigenvector Centrality], "&gt;=" &amp; O46)</f>
        <v>0</v>
      </c>
      <c r="Q45" s="56">
        <f>MAX(Vertices[Clustering Coefficient])</f>
        <v>0</v>
      </c>
      <c r="R45" s="60">
        <f>COUNTIF(Vertices[Clustering Coefficient], "&gt;= " &amp; Q45) - COUNTIF(Vertices[Clustering Coefficient], "&gt;=" &amp; Q46)</f>
        <v>0</v>
      </c>
      <c r="S45" s="56" t="e">
        <f ca="1">MAX(INDIRECT(DynamicFilterSourceColumnRange))</f>
        <v>#REF!</v>
      </c>
      <c r="T45" s="57" t="e">
        <f t="shared" ca="1" si="0"/>
        <v>#REF!</v>
      </c>
    </row>
    <row r="47" spans="1:20">
      <c r="A47" s="47" t="s">
        <v>104</v>
      </c>
      <c r="B47" s="47" t="str">
        <f>IF(COUNT(Vertices[In-Degree])&gt;0, G2, NoMetricMessage)</f>
        <v>Not Available</v>
      </c>
    </row>
    <row r="48" spans="1:20">
      <c r="A48" s="47" t="s">
        <v>105</v>
      </c>
      <c r="B48" s="47" t="str">
        <f>IF(COUNT(Vertices[In-Degree])&gt;0, G45, NoMetricMessage)</f>
        <v>Not Available</v>
      </c>
    </row>
    <row r="49" spans="1:2">
      <c r="A49" s="47" t="s">
        <v>106</v>
      </c>
      <c r="B49" s="48" t="str">
        <f>IFERROR(AVERAGE(Vertices[In-Degree]),NoMetricMessage)</f>
        <v>Not Available</v>
      </c>
    </row>
    <row r="50" spans="1:2">
      <c r="A50" s="47" t="s">
        <v>107</v>
      </c>
      <c r="B50" s="48" t="str">
        <f>IFERROR(MEDIAN(Vertices[In-Degree]),NoMetricMessage)</f>
        <v>Not Available</v>
      </c>
    </row>
    <row r="61" spans="1:2">
      <c r="A61" s="47" t="s">
        <v>110</v>
      </c>
      <c r="B61" s="47" t="str">
        <f>IF(COUNT(Vertices[Out-Degree])&gt;0, I2, NoMetricMessage)</f>
        <v>Not Available</v>
      </c>
    </row>
    <row r="62" spans="1:2">
      <c r="A62" s="47" t="s">
        <v>111</v>
      </c>
      <c r="B62" s="47" t="str">
        <f>IF(COUNT(Vertices[Out-Degree])&gt;0, I45, NoMetricMessage)</f>
        <v>Not Available</v>
      </c>
    </row>
    <row r="63" spans="1:2">
      <c r="A63" s="47" t="s">
        <v>112</v>
      </c>
      <c r="B63" s="48" t="str">
        <f>IFERROR(AVERAGE(Vertices[Out-Degree]),NoMetricMessage)</f>
        <v>Not Available</v>
      </c>
    </row>
    <row r="64" spans="1:2">
      <c r="A64" s="47" t="s">
        <v>113</v>
      </c>
      <c r="B64" s="48" t="str">
        <f>IFERROR(MEDIAN(Vertices[Out-Degree]),NoMetricMessage)</f>
        <v>Not Available</v>
      </c>
    </row>
    <row r="75" spans="1:2">
      <c r="A75" s="47" t="s">
        <v>116</v>
      </c>
      <c r="B75" s="47" t="str">
        <f>IF(COUNT(Vertices[Betweenness Centrality])&gt;0, K2, NoMetricMessage)</f>
        <v>Not Available</v>
      </c>
    </row>
    <row r="76" spans="1:2">
      <c r="A76" s="47" t="s">
        <v>117</v>
      </c>
      <c r="B76" s="47" t="str">
        <f>IF(COUNT(Vertices[Betweenness Centrality])&gt;0, K45, NoMetricMessage)</f>
        <v>Not Available</v>
      </c>
    </row>
    <row r="77" spans="1:2">
      <c r="A77" s="47" t="s">
        <v>118</v>
      </c>
      <c r="B77" s="48" t="str">
        <f>IFERROR(AVERAGE(Vertices[Betweenness Centrality]),NoMetricMessage)</f>
        <v>Not Available</v>
      </c>
    </row>
    <row r="78" spans="1:2">
      <c r="A78" s="47" t="s">
        <v>119</v>
      </c>
      <c r="B78" s="48" t="str">
        <f>IFERROR(MEDIAN(Vertices[Betweenness Centrality]),NoMetricMessage)</f>
        <v>Not Available</v>
      </c>
    </row>
    <row r="89" spans="1:2">
      <c r="A89" s="47" t="s">
        <v>122</v>
      </c>
      <c r="B89" s="47" t="str">
        <f>IF(COUNT(Vertices[Closeness Centrality])&gt;0, M2, NoMetricMessage)</f>
        <v>Not Available</v>
      </c>
    </row>
    <row r="90" spans="1:2">
      <c r="A90" s="47" t="s">
        <v>123</v>
      </c>
      <c r="B90" s="47" t="str">
        <f>IF(COUNT(Vertices[Closeness Centrality])&gt;0, M45, NoMetricMessage)</f>
        <v>Not Available</v>
      </c>
    </row>
    <row r="91" spans="1:2">
      <c r="A91" s="47" t="s">
        <v>124</v>
      </c>
      <c r="B91" s="48" t="str">
        <f>IFERROR(AVERAGE(Vertices[Closeness Centrality]),NoMetricMessage)</f>
        <v>Not Available</v>
      </c>
    </row>
    <row r="92" spans="1:2">
      <c r="A92" s="47" t="s">
        <v>125</v>
      </c>
      <c r="B92" s="48" t="str">
        <f>IFERROR(MEDIAN(Vertices[Closeness Centrality]),NoMetricMessage)</f>
        <v>Not Available</v>
      </c>
    </row>
    <row r="103" spans="1:2">
      <c r="A103" s="47" t="s">
        <v>128</v>
      </c>
      <c r="B103" s="47" t="str">
        <f>IF(COUNT(Vertices[Eigenvector Centrality])&gt;0, O2, NoMetricMessage)</f>
        <v>Not Available</v>
      </c>
    </row>
    <row r="104" spans="1:2">
      <c r="A104" s="47" t="s">
        <v>129</v>
      </c>
      <c r="B104" s="47" t="str">
        <f>IF(COUNT(Vertices[Eigenvector Centrality])&gt;0, O45, NoMetricMessage)</f>
        <v>Not Available</v>
      </c>
    </row>
    <row r="105" spans="1:2">
      <c r="A105" s="47" t="s">
        <v>130</v>
      </c>
      <c r="B105" s="48" t="str">
        <f>IFERROR(AVERAGE(Vertices[Eigenvector Centrality]),NoMetricMessage)</f>
        <v>Not Available</v>
      </c>
    </row>
    <row r="106" spans="1:2">
      <c r="A106" s="47" t="s">
        <v>131</v>
      </c>
      <c r="B106" s="48" t="str">
        <f>IFERROR(MEDIAN(Vertices[Eigenvector Centrality]),NoMetricMessage)</f>
        <v>Not Available</v>
      </c>
    </row>
    <row r="117" spans="1:2">
      <c r="A117" s="47" t="s">
        <v>134</v>
      </c>
      <c r="B117" s="47" t="str">
        <f>IF(COUNT(Vertices[Clustering Coefficient])&gt;0, Q2, NoMetricMessage)</f>
        <v>Not Available</v>
      </c>
    </row>
    <row r="118" spans="1:2">
      <c r="A118" s="47" t="s">
        <v>135</v>
      </c>
      <c r="B118" s="47" t="str">
        <f>IF(COUNT(Vertices[Clustering Coefficient])&gt;0, Q45, NoMetricMessage)</f>
        <v>Not Available</v>
      </c>
    </row>
    <row r="119" spans="1:2">
      <c r="A119" s="47" t="s">
        <v>136</v>
      </c>
      <c r="B119" s="48" t="str">
        <f>IFERROR(AVERAGE(Vertices[Clustering Coefficient]),NoMetricMessage)</f>
        <v>Not Available</v>
      </c>
    </row>
    <row r="120" spans="1:2">
      <c r="A120" s="47" t="s">
        <v>137</v>
      </c>
      <c r="B120" s="48" t="str">
        <f>IFERROR(MEDIAN(Vertices[Clustering Coefficient]),NoMetricMessage)</f>
        <v>Not Available</v>
      </c>
    </row>
  </sheetData>
  <dataConsolidate/>
  <pageMargins left="0.7" right="0.7" top="0.75" bottom="0.75" header="0.3" footer="0.3"/>
  <pageSetup orientation="portrait" horizontalDpi="0" verticalDpi="0" r:id="rId1"/>
  <drawing r:id="rId2"/>
  <legacyDrawing r:id="rId3"/>
  <tableParts count="3">
    <tablePart r:id="rId4"/>
    <tablePart r:id="rId5"/>
    <tablePart r:id="rId6"/>
  </tableParts>
</worksheet>
</file>

<file path=xl/worksheets/sheet7.xml><?xml version="1.0" encoding="utf-8"?>
<worksheet xmlns="http://schemas.openxmlformats.org/spreadsheetml/2006/main" xmlns:r="http://schemas.openxmlformats.org/officeDocument/2006/relationships">
  <sheetPr codeName="Sheet4"/>
  <dimension ref="A1:O23"/>
  <sheetViews>
    <sheetView workbookViewId="0">
      <selection activeCell="A2" sqref="A2"/>
    </sheetView>
  </sheetViews>
  <sheetFormatPr defaultRowHeight="15"/>
  <cols>
    <col min="1" max="1" width="10.42578125" style="1" bestFit="1" customWidth="1"/>
    <col min="2" max="2" width="22.85546875" bestFit="1" customWidth="1"/>
    <col min="3" max="3" width="16.85546875" bestFit="1" customWidth="1"/>
    <col min="4" max="4" width="14.28515625" bestFit="1" customWidth="1"/>
    <col min="5" max="5" width="14.28515625" customWidth="1"/>
    <col min="7" max="7" width="39.140625" bestFit="1" customWidth="1"/>
    <col min="8" max="8" width="10.85546875" bestFit="1" customWidth="1"/>
    <col min="10" max="10" width="8.42578125" bestFit="1" customWidth="1"/>
    <col min="11" max="11" width="10" bestFit="1" customWidth="1"/>
    <col min="12" max="12" width="11.85546875" bestFit="1" customWidth="1"/>
    <col min="13" max="13" width="12.140625" bestFit="1" customWidth="1"/>
  </cols>
  <sheetData>
    <row r="1" spans="1:15" s="4" customFormat="1" ht="36" customHeight="1">
      <c r="A1" s="5" t="s">
        <v>6</v>
      </c>
      <c r="B1" s="4" t="s">
        <v>7</v>
      </c>
      <c r="C1" s="4" t="s">
        <v>9</v>
      </c>
      <c r="D1" s="4" t="s">
        <v>14</v>
      </c>
      <c r="E1" s="4" t="s">
        <v>78</v>
      </c>
      <c r="G1" s="4" t="s">
        <v>20</v>
      </c>
      <c r="H1" s="4" t="s">
        <v>19</v>
      </c>
      <c r="J1" s="4" t="s">
        <v>24</v>
      </c>
      <c r="K1" s="4" t="s">
        <v>25</v>
      </c>
      <c r="L1" s="4" t="s">
        <v>26</v>
      </c>
      <c r="M1" s="4" t="s">
        <v>27</v>
      </c>
    </row>
    <row r="2" spans="1:15">
      <c r="A2" s="1" t="s">
        <v>62</v>
      </c>
      <c r="B2" t="s">
        <v>65</v>
      </c>
      <c r="C2" t="s">
        <v>66</v>
      </c>
      <c r="D2" t="s">
        <v>76</v>
      </c>
      <c r="E2" t="s">
        <v>79</v>
      </c>
      <c r="G2" t="s">
        <v>21</v>
      </c>
      <c r="H2">
        <v>79</v>
      </c>
      <c r="J2" s="4"/>
      <c r="K2" s="4"/>
      <c r="L2" s="4"/>
      <c r="M2" s="4"/>
    </row>
    <row r="3" spans="1:15">
      <c r="A3" s="1" t="s">
        <v>63</v>
      </c>
      <c r="B3" t="s">
        <v>63</v>
      </c>
      <c r="C3" t="s">
        <v>67</v>
      </c>
      <c r="D3" t="s">
        <v>77</v>
      </c>
      <c r="E3" t="s">
        <v>80</v>
      </c>
      <c r="G3" s="12" t="s">
        <v>32</v>
      </c>
      <c r="H3" s="13">
        <v>0</v>
      </c>
    </row>
    <row r="4" spans="1:15">
      <c r="A4" s="1" t="s">
        <v>64</v>
      </c>
      <c r="B4" t="s">
        <v>64</v>
      </c>
      <c r="C4" t="s">
        <v>68</v>
      </c>
      <c r="D4">
        <v>0</v>
      </c>
      <c r="E4" t="s">
        <v>81</v>
      </c>
      <c r="G4" t="s">
        <v>33</v>
      </c>
      <c r="H4" t="s">
        <v>34</v>
      </c>
    </row>
    <row r="5" spans="1:15">
      <c r="A5">
        <v>1</v>
      </c>
      <c r="B5" t="s">
        <v>62</v>
      </c>
      <c r="C5" t="s">
        <v>69</v>
      </c>
      <c r="D5">
        <v>1</v>
      </c>
      <c r="E5" t="s">
        <v>82</v>
      </c>
      <c r="G5" s="12" t="s">
        <v>44</v>
      </c>
      <c r="H5" s="12" t="b">
        <v>1</v>
      </c>
    </row>
    <row r="6" spans="1:15">
      <c r="A6">
        <v>0</v>
      </c>
      <c r="B6">
        <v>1</v>
      </c>
      <c r="C6" t="s">
        <v>70</v>
      </c>
      <c r="E6" t="s">
        <v>83</v>
      </c>
      <c r="G6" s="12" t="s">
        <v>89</v>
      </c>
      <c r="H6" s="12" t="b">
        <v>0</v>
      </c>
      <c r="O6" t="s">
        <v>145</v>
      </c>
    </row>
    <row r="7" spans="1:15">
      <c r="A7">
        <v>2</v>
      </c>
      <c r="B7">
        <v>0</v>
      </c>
      <c r="C7" t="s">
        <v>71</v>
      </c>
      <c r="E7" t="s">
        <v>84</v>
      </c>
      <c r="G7" s="12" t="s">
        <v>49</v>
      </c>
      <c r="H7" s="12" t="b">
        <v>1</v>
      </c>
    </row>
    <row r="8" spans="1:15">
      <c r="A8"/>
      <c r="B8">
        <v>2</v>
      </c>
      <c r="C8" t="s">
        <v>72</v>
      </c>
      <c r="E8" t="s">
        <v>85</v>
      </c>
      <c r="G8" s="12" t="s">
        <v>42</v>
      </c>
      <c r="H8" s="12" t="b">
        <v>0</v>
      </c>
    </row>
    <row r="9" spans="1:15">
      <c r="A9"/>
      <c r="B9">
        <v>4</v>
      </c>
      <c r="C9" t="s">
        <v>73</v>
      </c>
      <c r="E9" t="s">
        <v>86</v>
      </c>
      <c r="G9" s="12" t="s">
        <v>43</v>
      </c>
      <c r="H9" s="12" t="b">
        <v>1</v>
      </c>
    </row>
    <row r="10" spans="1:15">
      <c r="A10"/>
      <c r="C10" t="s">
        <v>74</v>
      </c>
      <c r="E10" t="s">
        <v>87</v>
      </c>
      <c r="G10" s="12" t="s">
        <v>45</v>
      </c>
      <c r="H10" s="12" t="b">
        <v>0</v>
      </c>
    </row>
    <row r="11" spans="1:15">
      <c r="A11"/>
      <c r="C11" t="s">
        <v>57</v>
      </c>
      <c r="E11">
        <v>1</v>
      </c>
      <c r="G11" s="12" t="s">
        <v>46</v>
      </c>
      <c r="H11" s="12" t="b">
        <v>1</v>
      </c>
    </row>
    <row r="12" spans="1:15">
      <c r="A12"/>
      <c r="C12" t="s">
        <v>75</v>
      </c>
      <c r="E12">
        <v>2</v>
      </c>
      <c r="G12" s="12" t="s">
        <v>48</v>
      </c>
      <c r="H12" s="12" t="b">
        <v>1</v>
      </c>
    </row>
    <row r="13" spans="1:15">
      <c r="A13"/>
      <c r="C13">
        <v>1</v>
      </c>
      <c r="E13">
        <v>3</v>
      </c>
      <c r="G13" s="12" t="s">
        <v>90</v>
      </c>
      <c r="H13" s="12"/>
    </row>
    <row r="14" spans="1:15">
      <c r="C14">
        <v>2</v>
      </c>
      <c r="E14">
        <v>4</v>
      </c>
      <c r="G14" s="12" t="s">
        <v>91</v>
      </c>
      <c r="H14" s="12"/>
    </row>
    <row r="15" spans="1:15">
      <c r="C15">
        <v>3</v>
      </c>
      <c r="E15">
        <v>5</v>
      </c>
      <c r="G15" s="12" t="s">
        <v>92</v>
      </c>
      <c r="H15" s="12"/>
    </row>
    <row r="16" spans="1:15">
      <c r="C16">
        <v>4</v>
      </c>
      <c r="E16">
        <v>6</v>
      </c>
    </row>
    <row r="17" spans="3:5">
      <c r="C17">
        <v>5</v>
      </c>
      <c r="E17">
        <v>7</v>
      </c>
    </row>
    <row r="18" spans="3:5">
      <c r="C18">
        <v>6</v>
      </c>
      <c r="E18">
        <v>8</v>
      </c>
    </row>
    <row r="19" spans="3:5">
      <c r="C19">
        <v>7</v>
      </c>
      <c r="E19">
        <v>9</v>
      </c>
    </row>
    <row r="20" spans="3:5">
      <c r="C20">
        <v>8</v>
      </c>
    </row>
    <row r="21" spans="3:5">
      <c r="C21">
        <v>9</v>
      </c>
    </row>
    <row r="22" spans="3:5">
      <c r="C22">
        <v>10</v>
      </c>
    </row>
    <row r="23" spans="3:5">
      <c r="C23">
        <v>11</v>
      </c>
    </row>
  </sheetData>
  <dataConsolidate/>
  <pageMargins left="0.7" right="0.7" top="0.75" bottom="0.75" header="0.3" footer="0.3"/>
  <pageSetup orientation="portrait" horizontalDpi="0" verticalDpi="0" r:id="rId1"/>
  <drawing r:id="rId2"/>
  <tableParts count="2">
    <tablePart r:id="rId3"/>
    <tablePart r:id="rId4"/>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10</vt:i4>
      </vt:variant>
    </vt:vector>
  </HeadingPairs>
  <TitlesOfParts>
    <vt:vector size="17" baseType="lpstr">
      <vt:lpstr>Edges</vt:lpstr>
      <vt:lpstr>Vertices</vt:lpstr>
      <vt:lpstr>Do Not Delete</vt:lpstr>
      <vt:lpstr>Clusters</vt:lpstr>
      <vt:lpstr>Cluster Vertices</vt:lpstr>
      <vt:lpstr>Overall Metrics</vt:lpstr>
      <vt:lpstr>Misc</vt:lpstr>
      <vt:lpstr>BinDivisor</vt:lpstr>
      <vt:lpstr>DynamicFilterForceCalculationRange</vt:lpstr>
      <vt:lpstr>DynamicFilterSourceColumnRange</vt:lpstr>
      <vt:lpstr>NoMetricMessage</vt:lpstr>
      <vt:lpstr>NotAvailable</vt:lpstr>
      <vt:lpstr>ValidBooleansDefaultFalse</vt:lpstr>
      <vt:lpstr>ValidEdgeVisibilities</vt:lpstr>
      <vt:lpstr>ValidVertexLabelPositions</vt:lpstr>
      <vt:lpstr>ValidVertexShapes</vt:lpstr>
      <vt:lpstr>ValidVertexVisibilities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Maren</dc:creator>
  <cp:lastModifiedBy>Maren</cp:lastModifiedBy>
  <dcterms:created xsi:type="dcterms:W3CDTF">2008-01-30T00:41:58Z</dcterms:created>
  <dcterms:modified xsi:type="dcterms:W3CDTF">2010-02-18T20:24:05Z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4" name="Solution ID">
    <vt:lpwstr>{15727DE6-F92D-4E46-ACB4-0E2C58B31A18}</vt:lpwstr>
  </property>
  <property fmtid="{D5CDD505-2E9C-101B-9397-08002B2CF9AE}" pid="5" name="_AssemblyLocation">
    <vt:lpwstr>Microsoft.NodeXL.ExcelTemplate.vsto|aa51c0f3-62b4-4782-83a8-a15dcdd17698</vt:lpwstr>
  </property>
  <property fmtid="{D5CDD505-2E9C-101B-9397-08002B2CF9AE}" pid="6" name="_AssemblyName">
    <vt:lpwstr>4E3C66D5-58D4-491E-A7D4-64AF99AF6E8B</vt:lpwstr>
  </property>
</Properties>
</file>

<file path=vstoDataStore/_rels/item1.xml.rels>&#65279;<?xml version="1.0" encoding="utf-8"?><Relationships xmlns="http://schemas.openxmlformats.org/package/2006/relationships"><Relationship Type="http://schemas.openxmlformats.org/officeDocument/2006/relationships/customXmlProps" Target="itemProps1.xml" Id="Raa65eddceb43459c" /></Relationships>
</file>

<file path=vstoDataStore/item1.xml><?xml version="1.0" encoding="utf-8"?>
<cdm:cachedDataManifest xmlns:cdm="http://schemas.microsoft.com/2004/VisualStudio/Tools/Applications/CachedDataManifest.xsd" cdm:revision="1"/>
</file>

<file path=vstoDataStore/itemProps1.xml><?xml version="1.0" encoding="utf-8"?>
<ds:datastoreItem xmlns:ds="http://schemas.openxmlformats.org/officeDocument/2006/customXml" ds:itemID="{33334DCE-CB88-443B-B4B9-733CAB7E40E7}">
  <ds:schemaRefs/>
</ds:datastoreItem>
</file>