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8.xml" ContentType="application/vnd.openxmlformats-officedocument.drawingml.chart+xml"/>
  <Override PartName="/docProps/core.xml" ContentType="application/vnd.openxmlformats-package.core-properties+xml"/>
  <Override PartName="/vstoDataStore/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4050" windowWidth="21585" windowHeight="7740"/>
  </bookViews>
  <sheets>
    <sheet name="Edges" sheetId="1" r:id="rId1"/>
    <sheet name="Vertices" sheetId="3" r:id="rId2"/>
    <sheet name="Do Not Delete" sheetId="4" state="hidden" r:id="rId3"/>
    <sheet name="Clusters" sheetId="5" r:id="rId4"/>
    <sheet name="Cluster Vertices" sheetId="6" r:id="rId5"/>
    <sheet name="Overall Metrics" sheetId="7" r:id="rId6"/>
    <sheet name="Misc" sheetId="2" state="hidden" r:id="rId7"/>
  </sheets>
  <definedNames>
    <definedName name="BinDivisor">'Overall Metrics'!$W$2</definedName>
    <definedName name="DynamicFilterColumnName">'Overall Metrics'!#REF!</definedName>
    <definedName name="DynamicFilterForceCalculationRange">HistogramBins[[Dynamic Filter Bin]:[Dynamic Filter Frequency]]</definedName>
    <definedName name="DynamicFilterSourceColumnRange">'Overall Metrics'!$W$4</definedName>
    <definedName name="DynamicFilterTableName">'Overall Metrics'!#REF!</definedName>
    <definedName name="NoMetricMessage">'Overall Metrics'!$W$3</definedName>
    <definedName name="NotAvailable">'Overall Metrics'!$W$2</definedName>
    <definedName name="ValidBooleansDefaultFalse">Misc!$D$2:$D$5</definedName>
    <definedName name="ValidBooleansDefaultTrue">Misc!#REF!</definedName>
    <definedName name="ValidColors">Misc!#REF!</definedName>
    <definedName name="ValidEdgeVisibilities">Misc!$A$2:$A$7</definedName>
    <definedName name="ValidPrecedences">Misc!#REF!</definedName>
    <definedName name="ValidVertexLabelPositions">Misc!$E$2:$E$19</definedName>
    <definedName name="ValidVertexShapes">Misc!$C$2:$C$23</definedName>
    <definedName name="ValidVertexVisibilities">Misc!$B$2:$B$9</definedName>
  </definedNames>
  <calcPr calcId="125725"/>
</workbook>
</file>

<file path=xl/calcChain.xml><?xml version="1.0" encoding="utf-8"?>
<calcChain xmlns="http://schemas.openxmlformats.org/spreadsheetml/2006/main">
  <c r="B118" i="7"/>
  <c r="B117"/>
  <c r="B120"/>
  <c r="B119"/>
  <c r="Q45"/>
  <c r="R45" s="1"/>
  <c r="Q2"/>
  <c r="B104"/>
  <c r="B103"/>
  <c r="B106"/>
  <c r="B105"/>
  <c r="O45"/>
  <c r="P45" s="1"/>
  <c r="O2"/>
  <c r="B90"/>
  <c r="B89"/>
  <c r="B76"/>
  <c r="B75"/>
  <c r="B92"/>
  <c r="B91"/>
  <c r="M45"/>
  <c r="N45" s="1"/>
  <c r="M2"/>
  <c r="B62"/>
  <c r="B61"/>
  <c r="B48"/>
  <c r="B47"/>
  <c r="B78"/>
  <c r="B77"/>
  <c r="K45"/>
  <c r="L45" s="1"/>
  <c r="K2"/>
  <c r="B64"/>
  <c r="B63"/>
  <c r="I45"/>
  <c r="J45" s="1"/>
  <c r="I2"/>
  <c r="B50"/>
  <c r="B49"/>
  <c r="G45"/>
  <c r="H45" s="1"/>
  <c r="G2"/>
  <c r="B34"/>
  <c r="B33"/>
  <c r="B36"/>
  <c r="B35"/>
  <c r="S2"/>
  <c r="S45"/>
  <c r="W2" l="1"/>
  <c r="E45"/>
  <c r="F45" s="1"/>
  <c r="E2"/>
  <c r="T45"/>
  <c r="Q3" l="1"/>
  <c r="Q4" s="1"/>
  <c r="R3" s="1"/>
  <c r="S3"/>
  <c r="M3"/>
  <c r="N2" s="1"/>
  <c r="O3"/>
  <c r="I3"/>
  <c r="K3"/>
  <c r="E3"/>
  <c r="E4" s="1"/>
  <c r="F3" s="1"/>
  <c r="G3"/>
  <c r="T2"/>
  <c r="R2" l="1"/>
  <c r="S4"/>
  <c r="Q5"/>
  <c r="R4" s="1"/>
  <c r="O4"/>
  <c r="P2"/>
  <c r="M4"/>
  <c r="M5" s="1"/>
  <c r="M6" s="1"/>
  <c r="M7" s="1"/>
  <c r="M8" s="1"/>
  <c r="M9" s="1"/>
  <c r="M10" s="1"/>
  <c r="M11" s="1"/>
  <c r="M12" s="1"/>
  <c r="M13" s="1"/>
  <c r="M14" s="1"/>
  <c r="M15" s="1"/>
  <c r="M16" s="1"/>
  <c r="M17" s="1"/>
  <c r="M18" s="1"/>
  <c r="M19" s="1"/>
  <c r="M20" s="1"/>
  <c r="M21" s="1"/>
  <c r="M22" s="1"/>
  <c r="M23" s="1"/>
  <c r="M24" s="1"/>
  <c r="M25" s="1"/>
  <c r="M26" s="1"/>
  <c r="M27" s="1"/>
  <c r="M28" s="1"/>
  <c r="M29" s="1"/>
  <c r="M30" s="1"/>
  <c r="M31" s="1"/>
  <c r="M32" s="1"/>
  <c r="M33" s="1"/>
  <c r="M34" s="1"/>
  <c r="M35" s="1"/>
  <c r="M36" s="1"/>
  <c r="M37" s="1"/>
  <c r="M38" s="1"/>
  <c r="M39" s="1"/>
  <c r="M40" s="1"/>
  <c r="M41" s="1"/>
  <c r="M42" s="1"/>
  <c r="M43" s="1"/>
  <c r="M44" s="1"/>
  <c r="J2"/>
  <c r="K4"/>
  <c r="L2"/>
  <c r="I4"/>
  <c r="I5" s="1"/>
  <c r="F2"/>
  <c r="G4"/>
  <c r="H2"/>
  <c r="E5"/>
  <c r="F4" s="1"/>
  <c r="T3"/>
  <c r="S5" l="1"/>
  <c r="N3"/>
  <c r="Q6"/>
  <c r="R5" s="1"/>
  <c r="J3"/>
  <c r="O5"/>
  <c r="P3"/>
  <c r="N4"/>
  <c r="N5"/>
  <c r="N6"/>
  <c r="K5"/>
  <c r="L3"/>
  <c r="I6"/>
  <c r="J5" s="1"/>
  <c r="J4"/>
  <c r="G5"/>
  <c r="H3"/>
  <c r="E6"/>
  <c r="F5" s="1"/>
  <c r="T4"/>
  <c r="S6" l="1"/>
  <c r="Q7"/>
  <c r="R6" s="1"/>
  <c r="O6"/>
  <c r="P4"/>
  <c r="N7"/>
  <c r="K6"/>
  <c r="L4"/>
  <c r="I7"/>
  <c r="J6" s="1"/>
  <c r="G6"/>
  <c r="H4"/>
  <c r="E7"/>
  <c r="F6" s="1"/>
  <c r="T5"/>
  <c r="S7" l="1"/>
  <c r="Q8"/>
  <c r="O7"/>
  <c r="P5"/>
  <c r="N8"/>
  <c r="K7"/>
  <c r="L6" s="1"/>
  <c r="L5"/>
  <c r="I8"/>
  <c r="G7"/>
  <c r="H6" s="1"/>
  <c r="H5"/>
  <c r="E8"/>
  <c r="F7" s="1"/>
  <c r="T6"/>
  <c r="S8" l="1"/>
  <c r="Q9"/>
  <c r="R7"/>
  <c r="O8"/>
  <c r="P6"/>
  <c r="N9"/>
  <c r="K8"/>
  <c r="L7" s="1"/>
  <c r="I9"/>
  <c r="J8" s="1"/>
  <c r="J7"/>
  <c r="G8"/>
  <c r="E9"/>
  <c r="F8" s="1"/>
  <c r="T7"/>
  <c r="S9" l="1"/>
  <c r="Q10"/>
  <c r="R9" s="1"/>
  <c r="R8"/>
  <c r="O9"/>
  <c r="P8" s="1"/>
  <c r="P7"/>
  <c r="N10"/>
  <c r="K9"/>
  <c r="L8" s="1"/>
  <c r="I10"/>
  <c r="J9" s="1"/>
  <c r="G9"/>
  <c r="H8" s="1"/>
  <c r="H7"/>
  <c r="E10"/>
  <c r="F9" s="1"/>
  <c r="T8"/>
  <c r="S10" l="1"/>
  <c r="Q11"/>
  <c r="R10" s="1"/>
  <c r="O10"/>
  <c r="P9" s="1"/>
  <c r="N11"/>
  <c r="K10"/>
  <c r="L9" s="1"/>
  <c r="I11"/>
  <c r="J10" s="1"/>
  <c r="G10"/>
  <c r="H9" s="1"/>
  <c r="E11"/>
  <c r="F10" s="1"/>
  <c r="T9"/>
  <c r="S11" l="1"/>
  <c r="Q12"/>
  <c r="R11" s="1"/>
  <c r="O11"/>
  <c r="P10" s="1"/>
  <c r="N12"/>
  <c r="K11"/>
  <c r="L10" s="1"/>
  <c r="I12"/>
  <c r="J11" s="1"/>
  <c r="G11"/>
  <c r="H10" s="1"/>
  <c r="E12"/>
  <c r="F11" s="1"/>
  <c r="T10"/>
  <c r="S12" l="1"/>
  <c r="Q13"/>
  <c r="R12" s="1"/>
  <c r="O12"/>
  <c r="P11" s="1"/>
  <c r="N13"/>
  <c r="K12"/>
  <c r="L11" s="1"/>
  <c r="I13"/>
  <c r="J12" s="1"/>
  <c r="G12"/>
  <c r="H11" s="1"/>
  <c r="E13"/>
  <c r="F12" s="1"/>
  <c r="T11"/>
  <c r="S13" l="1"/>
  <c r="Q14"/>
  <c r="R13" s="1"/>
  <c r="O13"/>
  <c r="P12" s="1"/>
  <c r="N14"/>
  <c r="K13"/>
  <c r="L12" s="1"/>
  <c r="I14"/>
  <c r="J13" s="1"/>
  <c r="G13"/>
  <c r="H12" s="1"/>
  <c r="E14"/>
  <c r="F13" s="1"/>
  <c r="T12"/>
  <c r="S14" l="1"/>
  <c r="Q15"/>
  <c r="O14"/>
  <c r="P13" s="1"/>
  <c r="N15"/>
  <c r="K14"/>
  <c r="L13" s="1"/>
  <c r="I15"/>
  <c r="J14" s="1"/>
  <c r="G14"/>
  <c r="H13" s="1"/>
  <c r="E15"/>
  <c r="F14" s="1"/>
  <c r="T13"/>
  <c r="S15" l="1"/>
  <c r="Q16"/>
  <c r="R15" s="1"/>
  <c r="R14"/>
  <c r="O15"/>
  <c r="P14" s="1"/>
  <c r="N16"/>
  <c r="K15"/>
  <c r="L14" s="1"/>
  <c r="I16"/>
  <c r="J15" s="1"/>
  <c r="G15"/>
  <c r="H14" s="1"/>
  <c r="E16"/>
  <c r="F15" s="1"/>
  <c r="T14"/>
  <c r="S16" l="1"/>
  <c r="Q17"/>
  <c r="O16"/>
  <c r="P15" s="1"/>
  <c r="N17"/>
  <c r="K16"/>
  <c r="L15" s="1"/>
  <c r="I17"/>
  <c r="J16" s="1"/>
  <c r="G16"/>
  <c r="H15" s="1"/>
  <c r="E17"/>
  <c r="F16" s="1"/>
  <c r="T15"/>
  <c r="S17" l="1"/>
  <c r="Q18"/>
  <c r="R16"/>
  <c r="O17"/>
  <c r="P16" s="1"/>
  <c r="N18"/>
  <c r="K17"/>
  <c r="L16" s="1"/>
  <c r="I18"/>
  <c r="J17" s="1"/>
  <c r="G17"/>
  <c r="H16" s="1"/>
  <c r="E18"/>
  <c r="F17" s="1"/>
  <c r="T16"/>
  <c r="S18" l="1"/>
  <c r="Q19"/>
  <c r="R18" s="1"/>
  <c r="R17"/>
  <c r="O18"/>
  <c r="P17" s="1"/>
  <c r="N19"/>
  <c r="K18"/>
  <c r="L17" s="1"/>
  <c r="I19"/>
  <c r="J18" s="1"/>
  <c r="G18"/>
  <c r="H17" s="1"/>
  <c r="E19"/>
  <c r="F18" s="1"/>
  <c r="T17"/>
  <c r="S19" l="1"/>
  <c r="Q20"/>
  <c r="R19" s="1"/>
  <c r="O19"/>
  <c r="P18" s="1"/>
  <c r="N20"/>
  <c r="K19"/>
  <c r="L18" s="1"/>
  <c r="I20"/>
  <c r="J19" s="1"/>
  <c r="G19"/>
  <c r="H18" s="1"/>
  <c r="E20"/>
  <c r="F19" s="1"/>
  <c r="T18"/>
  <c r="S20" l="1"/>
  <c r="Q21"/>
  <c r="R20" s="1"/>
  <c r="O20"/>
  <c r="P19" s="1"/>
  <c r="N21"/>
  <c r="K20"/>
  <c r="L19" s="1"/>
  <c r="I21"/>
  <c r="J20" s="1"/>
  <c r="G20"/>
  <c r="H19" s="1"/>
  <c r="E21"/>
  <c r="F20" s="1"/>
  <c r="T19"/>
  <c r="S21" l="1"/>
  <c r="Q22"/>
  <c r="R21" s="1"/>
  <c r="O21"/>
  <c r="P20" s="1"/>
  <c r="N22"/>
  <c r="K21"/>
  <c r="L20" s="1"/>
  <c r="I22"/>
  <c r="J21" s="1"/>
  <c r="G21"/>
  <c r="H20" s="1"/>
  <c r="E22"/>
  <c r="F21" s="1"/>
  <c r="T20"/>
  <c r="S22" l="1"/>
  <c r="Q23"/>
  <c r="R22" s="1"/>
  <c r="O22"/>
  <c r="P21" s="1"/>
  <c r="N23"/>
  <c r="K22"/>
  <c r="L21" s="1"/>
  <c r="I23"/>
  <c r="J22" s="1"/>
  <c r="G22"/>
  <c r="H21" s="1"/>
  <c r="E23"/>
  <c r="F22" s="1"/>
  <c r="T21"/>
  <c r="S23" l="1"/>
  <c r="Q24"/>
  <c r="R23" s="1"/>
  <c r="O23"/>
  <c r="P22" s="1"/>
  <c r="N24"/>
  <c r="K23"/>
  <c r="L22" s="1"/>
  <c r="I24"/>
  <c r="J23" s="1"/>
  <c r="G23"/>
  <c r="H22" s="1"/>
  <c r="E24"/>
  <c r="F23" s="1"/>
  <c r="T22"/>
  <c r="S24" l="1"/>
  <c r="Q25"/>
  <c r="R24" s="1"/>
  <c r="O24"/>
  <c r="P23" s="1"/>
  <c r="N25"/>
  <c r="K24"/>
  <c r="L23" s="1"/>
  <c r="I25"/>
  <c r="J24" s="1"/>
  <c r="G24"/>
  <c r="H23" s="1"/>
  <c r="E25"/>
  <c r="F24" s="1"/>
  <c r="T23"/>
  <c r="S25" l="1"/>
  <c r="Q26"/>
  <c r="R25" s="1"/>
  <c r="O25"/>
  <c r="P24" s="1"/>
  <c r="N26"/>
  <c r="K25"/>
  <c r="L24" s="1"/>
  <c r="I26"/>
  <c r="J25" s="1"/>
  <c r="G25"/>
  <c r="H24" s="1"/>
  <c r="E26"/>
  <c r="F25" s="1"/>
  <c r="T24"/>
  <c r="S26" l="1"/>
  <c r="Q27"/>
  <c r="R26" s="1"/>
  <c r="O26"/>
  <c r="P25" s="1"/>
  <c r="N27"/>
  <c r="K26"/>
  <c r="L25" s="1"/>
  <c r="I27"/>
  <c r="J26" s="1"/>
  <c r="G26"/>
  <c r="H25" s="1"/>
  <c r="E27"/>
  <c r="F26" s="1"/>
  <c r="T25"/>
  <c r="S27" l="1"/>
  <c r="Q28"/>
  <c r="R27" s="1"/>
  <c r="O27"/>
  <c r="P26" s="1"/>
  <c r="N28"/>
  <c r="K27"/>
  <c r="L26" s="1"/>
  <c r="I28"/>
  <c r="J27" s="1"/>
  <c r="G27"/>
  <c r="H26" s="1"/>
  <c r="E28"/>
  <c r="F27" s="1"/>
  <c r="T26"/>
  <c r="S28" l="1"/>
  <c r="Q29"/>
  <c r="R28" s="1"/>
  <c r="O28"/>
  <c r="P27" s="1"/>
  <c r="N29"/>
  <c r="K28"/>
  <c r="L27" s="1"/>
  <c r="I29"/>
  <c r="J28" s="1"/>
  <c r="G28"/>
  <c r="H27" s="1"/>
  <c r="E29"/>
  <c r="F28" s="1"/>
  <c r="T27"/>
  <c r="S29" l="1"/>
  <c r="Q30"/>
  <c r="O29"/>
  <c r="P28" s="1"/>
  <c r="N30"/>
  <c r="K29"/>
  <c r="L28" s="1"/>
  <c r="I30"/>
  <c r="J29" s="1"/>
  <c r="G29"/>
  <c r="H28" s="1"/>
  <c r="E30"/>
  <c r="F29" s="1"/>
  <c r="T28"/>
  <c r="S30" l="1"/>
  <c r="Q31"/>
  <c r="R30" s="1"/>
  <c r="R29"/>
  <c r="O30"/>
  <c r="P29" s="1"/>
  <c r="N31"/>
  <c r="K30"/>
  <c r="L29" s="1"/>
  <c r="I31"/>
  <c r="J30" s="1"/>
  <c r="G30"/>
  <c r="H29" s="1"/>
  <c r="E31"/>
  <c r="F30" s="1"/>
  <c r="T29"/>
  <c r="S31" l="1"/>
  <c r="Q32"/>
  <c r="R31" s="1"/>
  <c r="O31"/>
  <c r="P30" s="1"/>
  <c r="N32"/>
  <c r="K31"/>
  <c r="L30" s="1"/>
  <c r="I32"/>
  <c r="J31" s="1"/>
  <c r="G31"/>
  <c r="H30" s="1"/>
  <c r="E32"/>
  <c r="F31" s="1"/>
  <c r="T30"/>
  <c r="S32" l="1"/>
  <c r="Q33"/>
  <c r="O32"/>
  <c r="P31" s="1"/>
  <c r="N33"/>
  <c r="K32"/>
  <c r="L31" s="1"/>
  <c r="I33"/>
  <c r="J32" s="1"/>
  <c r="G32"/>
  <c r="H31" s="1"/>
  <c r="E33"/>
  <c r="F32" s="1"/>
  <c r="T31"/>
  <c r="S33" l="1"/>
  <c r="Q34"/>
  <c r="R33" s="1"/>
  <c r="R32"/>
  <c r="O33"/>
  <c r="P32" s="1"/>
  <c r="N34"/>
  <c r="K33"/>
  <c r="L32" s="1"/>
  <c r="I34"/>
  <c r="J33" s="1"/>
  <c r="G33"/>
  <c r="H32" s="1"/>
  <c r="E34"/>
  <c r="F33" s="1"/>
  <c r="T32"/>
  <c r="S34" l="1"/>
  <c r="Q35"/>
  <c r="R34" s="1"/>
  <c r="O34"/>
  <c r="P33" s="1"/>
  <c r="N35"/>
  <c r="K34"/>
  <c r="L33" s="1"/>
  <c r="I35"/>
  <c r="J34" s="1"/>
  <c r="G34"/>
  <c r="H33" s="1"/>
  <c r="E35"/>
  <c r="F34" s="1"/>
  <c r="T33"/>
  <c r="S35" l="1"/>
  <c r="Q36"/>
  <c r="R35" s="1"/>
  <c r="O35"/>
  <c r="P34" s="1"/>
  <c r="N36"/>
  <c r="K35"/>
  <c r="L34" s="1"/>
  <c r="I36"/>
  <c r="J35" s="1"/>
  <c r="G35"/>
  <c r="H34" s="1"/>
  <c r="E36"/>
  <c r="F35" s="1"/>
  <c r="T34"/>
  <c r="S36" l="1"/>
  <c r="Q37"/>
  <c r="R36" s="1"/>
  <c r="O36"/>
  <c r="P35" s="1"/>
  <c r="N37"/>
  <c r="K36"/>
  <c r="L35" s="1"/>
  <c r="I37"/>
  <c r="J36" s="1"/>
  <c r="G36"/>
  <c r="H35" s="1"/>
  <c r="E37"/>
  <c r="F36" s="1"/>
  <c r="T35"/>
  <c r="S37" l="1"/>
  <c r="Q38"/>
  <c r="R37" s="1"/>
  <c r="O37"/>
  <c r="P36" s="1"/>
  <c r="N38"/>
  <c r="K37"/>
  <c r="L36" s="1"/>
  <c r="I38"/>
  <c r="J37" s="1"/>
  <c r="G37"/>
  <c r="H36" s="1"/>
  <c r="E38"/>
  <c r="F37" s="1"/>
  <c r="T36"/>
  <c r="S38" l="1"/>
  <c r="Q39"/>
  <c r="R38" s="1"/>
  <c r="O38"/>
  <c r="P37" s="1"/>
  <c r="N39"/>
  <c r="K38"/>
  <c r="L37" s="1"/>
  <c r="I39"/>
  <c r="J38" s="1"/>
  <c r="G38"/>
  <c r="H37" s="1"/>
  <c r="E39"/>
  <c r="F38" s="1"/>
  <c r="T37"/>
  <c r="S39" l="1"/>
  <c r="Q40"/>
  <c r="R39" s="1"/>
  <c r="O39"/>
  <c r="P38" s="1"/>
  <c r="N40"/>
  <c r="K39"/>
  <c r="L38" s="1"/>
  <c r="I40"/>
  <c r="J39" s="1"/>
  <c r="G39"/>
  <c r="H38" s="1"/>
  <c r="E40"/>
  <c r="F39" s="1"/>
  <c r="T38"/>
  <c r="S40" l="1"/>
  <c r="Q41"/>
  <c r="R40" s="1"/>
  <c r="O40"/>
  <c r="P39" s="1"/>
  <c r="N41"/>
  <c r="K40"/>
  <c r="L39" s="1"/>
  <c r="I41"/>
  <c r="J40" s="1"/>
  <c r="G40"/>
  <c r="H39" s="1"/>
  <c r="E41"/>
  <c r="F40" s="1"/>
  <c r="T39"/>
  <c r="S41" l="1"/>
  <c r="Q42"/>
  <c r="R41" s="1"/>
  <c r="O41"/>
  <c r="P40" s="1"/>
  <c r="N42"/>
  <c r="K41"/>
  <c r="L40" s="1"/>
  <c r="I42"/>
  <c r="J41" s="1"/>
  <c r="G41"/>
  <c r="H40" s="1"/>
  <c r="E42"/>
  <c r="F41" s="1"/>
  <c r="T40"/>
  <c r="S42" l="1"/>
  <c r="Q43"/>
  <c r="R42" s="1"/>
  <c r="O42"/>
  <c r="P41" s="1"/>
  <c r="N43"/>
  <c r="N44"/>
  <c r="K42"/>
  <c r="L41" s="1"/>
  <c r="I43"/>
  <c r="J42" s="1"/>
  <c r="G42"/>
  <c r="H41" s="1"/>
  <c r="E43"/>
  <c r="F42" s="1"/>
  <c r="T41"/>
  <c r="S43" l="1"/>
  <c r="Q44"/>
  <c r="R44" s="1"/>
  <c r="O43"/>
  <c r="P42" s="1"/>
  <c r="K43"/>
  <c r="L42" s="1"/>
  <c r="I44"/>
  <c r="J44" s="1"/>
  <c r="G43"/>
  <c r="H42" s="1"/>
  <c r="E44"/>
  <c r="F44" s="1"/>
  <c r="T42"/>
  <c r="R43" l="1"/>
  <c r="S44"/>
  <c r="O44"/>
  <c r="P44" s="1"/>
  <c r="K44"/>
  <c r="L44" s="1"/>
  <c r="J43"/>
  <c r="G44"/>
  <c r="H44" s="1"/>
  <c r="F43"/>
  <c r="T44"/>
  <c r="P43" l="1"/>
  <c r="L43"/>
  <c r="H43"/>
  <c r="T43"/>
</calcChain>
</file>

<file path=xl/comments1.xml><?xml version="1.0" encoding="utf-8"?>
<comments xmlns="http://schemas.openxmlformats.org/spreadsheetml/2006/main">
  <authors>
    <author>TonyAdmin</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F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Read the edge into the graph and show it.  This is the default.
</t>
        </r>
        <r>
          <rPr>
            <b/>
            <sz val="8"/>
            <color indexed="81"/>
            <rFont val="Tahoma"/>
            <family val="2"/>
          </rPr>
          <t>Skip</t>
        </r>
        <r>
          <rPr>
            <sz val="8"/>
            <color indexed="81"/>
            <rFont val="Tahoma"/>
            <family val="2"/>
          </rPr>
          <t xml:space="preserve">
Skip the edge row.  Do not read it into the graph.
</t>
        </r>
        <r>
          <rPr>
            <b/>
            <sz val="8"/>
            <color indexed="81"/>
            <rFont val="Tahoma"/>
            <family val="2"/>
          </rPr>
          <t>Hide</t>
        </r>
        <r>
          <rPr>
            <sz val="8"/>
            <color indexed="81"/>
            <rFont val="Tahoma"/>
            <family val="2"/>
          </rPr>
          <t xml:space="preserve">
Read the edge into the graph but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G2" authorId="1">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H2" authorId="0">
      <text>
        <r>
          <rPr>
            <b/>
            <sz val="8"/>
            <color indexed="81"/>
            <rFont val="Tahoma"/>
            <family val="2"/>
          </rPr>
          <t xml:space="preserve">Edge ID
</t>
        </r>
        <r>
          <rPr>
            <sz val="8"/>
            <color indexed="81"/>
            <rFont val="Tahoma"/>
            <family val="2"/>
          </rPr>
          <t>This is a unique ID that gets filled in automatically.  Do not edit this column.</t>
        </r>
      </text>
    </comment>
    <comment ref="J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Images</t>
        </r>
        <r>
          <rPr>
            <sz val="8"/>
            <color indexed="81"/>
            <rFont val="Tahoma"/>
            <family val="2"/>
          </rPr>
          <t xml:space="preserve">
See the Images worksheet for details on showing vertices as images.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text>
        <r>
          <rPr>
            <b/>
            <sz val="8"/>
            <color indexed="81"/>
            <rFont val="Tahoma"/>
            <family val="2"/>
          </rPr>
          <t>Vertex Degree</t>
        </r>
        <r>
          <rPr>
            <sz val="8"/>
            <color indexed="81"/>
            <rFont val="Tahoma"/>
            <family val="2"/>
          </rPr>
          <t xml:space="preserve">
This and other graph metrics can be computed with the Graph Metrics button in the Analysis group in the NodeXL Ribbon tab.
</t>
        </r>
      </text>
    </comment>
    <comment ref="C2" authorId="0">
      <text>
        <r>
          <rPr>
            <b/>
            <sz val="8"/>
            <color indexed="81"/>
            <rFont val="Tahoma"/>
            <family val="2"/>
          </rPr>
          <t xml:space="preserve">Vertex In-Degree
</t>
        </r>
        <r>
          <rPr>
            <sz val="8"/>
            <color indexed="81"/>
            <rFont val="Tahoma"/>
            <family val="2"/>
          </rPr>
          <t xml:space="preserve">This and other graph metrics can be computed with the Graph Metrics button in the Analysis group in the NodeXL Ribbon tab.
</t>
        </r>
      </text>
    </comment>
    <comment ref="D2" authorId="0">
      <text>
        <r>
          <rPr>
            <b/>
            <sz val="8"/>
            <color indexed="81"/>
            <rFont val="Tahoma"/>
            <family val="2"/>
          </rPr>
          <t xml:space="preserve">Vertex Out-Degree
</t>
        </r>
        <r>
          <rPr>
            <sz val="8"/>
            <color indexed="81"/>
            <rFont val="Tahoma"/>
            <family val="2"/>
          </rPr>
          <t xml:space="preserve">This and other graph metrics can be computed with the Graph Metrics button in the Analysis group in the NodeXL Ribbon tab.
</t>
        </r>
      </text>
    </comment>
    <comment ref="E2" authorId="0">
      <text>
        <r>
          <rPr>
            <b/>
            <sz val="8"/>
            <color indexed="81"/>
            <rFont val="Tahoma"/>
            <family val="2"/>
          </rPr>
          <t xml:space="preserve">Vertex Betweenness Centrality
</t>
        </r>
        <r>
          <rPr>
            <sz val="8"/>
            <color indexed="81"/>
            <rFont val="Tahoma"/>
            <family val="2"/>
          </rPr>
          <t xml:space="preserve">This and other graph metrics can be computed with the Graph Metrics button in the Analysis group in the NodeXL Ribbon tab.
</t>
        </r>
      </text>
    </comment>
    <comment ref="F2" authorId="0">
      <text>
        <r>
          <rPr>
            <b/>
            <sz val="8"/>
            <color indexed="81"/>
            <rFont val="Tahoma"/>
            <family val="2"/>
          </rPr>
          <t xml:space="preserve">Vertex Closeness Centrality
</t>
        </r>
        <r>
          <rPr>
            <sz val="8"/>
            <color indexed="81"/>
            <rFont val="Tahoma"/>
            <family val="2"/>
          </rPr>
          <t xml:space="preserve">This and other graph metrics can be computed with the Graph Metrics button in the Analysis group in the NodeXL Ribbon tab.
</t>
        </r>
      </text>
    </comment>
    <comment ref="G2" authorId="0">
      <text>
        <r>
          <rPr>
            <b/>
            <sz val="8"/>
            <color indexed="81"/>
            <rFont val="Tahoma"/>
            <family val="2"/>
          </rPr>
          <t xml:space="preserve">Vertex Eigenvector Centrality
</t>
        </r>
        <r>
          <rPr>
            <sz val="8"/>
            <color indexed="81"/>
            <rFont val="Tahoma"/>
            <family val="2"/>
          </rPr>
          <t xml:space="preserve">This and other graph metrics can be computed with the Graph Metrics button in the Analysis group in the NodeXL Ribbon tab.
</t>
        </r>
      </text>
    </comment>
    <comment ref="H2" authorId="0">
      <text>
        <r>
          <rPr>
            <b/>
            <sz val="8"/>
            <color indexed="81"/>
            <rFont val="Tahoma"/>
            <family val="2"/>
          </rPr>
          <t xml:space="preserve">Vertex Clustering Coefficient
</t>
        </r>
        <r>
          <rPr>
            <sz val="8"/>
            <color indexed="81"/>
            <rFont val="Tahoma"/>
            <family val="2"/>
          </rPr>
          <t xml:space="preserve">This and other graph metrics can be computed with the Graph Metrics button in the Analysis group in the NodeXL Ribbon tab.
</t>
        </r>
      </text>
    </comment>
    <comment ref="I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J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K2" authorId="0">
      <text>
        <r>
          <rPr>
            <b/>
            <sz val="8"/>
            <color indexed="81"/>
            <rFont val="Tahoma"/>
            <family val="2"/>
          </rPr>
          <t xml:space="preserve">Vertex Size
</t>
        </r>
        <r>
          <rPr>
            <sz val="8"/>
            <color indexed="81"/>
            <rFont val="Tahoma"/>
            <family val="2"/>
          </rPr>
          <t xml:space="preserve">
Enter an optional vertex size between 1 and 100.</t>
        </r>
      </text>
    </comment>
    <comment ref="L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M2" authorId="0">
      <text>
        <r>
          <rPr>
            <b/>
            <sz val="8"/>
            <color indexed="81"/>
            <rFont val="Tahoma"/>
            <family val="2"/>
          </rPr>
          <t>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N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If the vertex is part of an edge, show it.  Otherwise, ignore the vertex row.  This is the default.
</t>
        </r>
        <r>
          <rPr>
            <b/>
            <sz val="8"/>
            <color indexed="81"/>
            <rFont val="Tahoma"/>
            <family val="2"/>
          </rPr>
          <t>Skip</t>
        </r>
        <r>
          <rPr>
            <sz val="8"/>
            <color indexed="81"/>
            <rFont val="Tahoma"/>
            <family val="2"/>
          </rPr>
          <t xml:space="preserve">
Skip the vertex row and any edge rows that use the vertex.  Do not read them into the graph.
</t>
        </r>
        <r>
          <rPr>
            <b/>
            <sz val="8"/>
            <color indexed="81"/>
            <rFont val="Tahoma"/>
            <family val="2"/>
          </rPr>
          <t>Hide</t>
        </r>
        <r>
          <rPr>
            <sz val="8"/>
            <color indexed="81"/>
            <rFont val="Tahoma"/>
            <family val="2"/>
          </rPr>
          <t xml:space="preserve">
If the vertex is part of an edge, hide the vertex and its edges.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O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P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Q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R2" authorId="0">
      <text>
        <r>
          <rPr>
            <b/>
            <sz val="8"/>
            <color indexed="81"/>
            <rFont val="Tahoma"/>
            <family val="2"/>
          </rPr>
          <t xml:space="preserve">Vertex Tooltip
</t>
        </r>
        <r>
          <rPr>
            <sz val="8"/>
            <color indexed="81"/>
            <rFont val="Tahoma"/>
            <family val="2"/>
          </rPr>
          <t xml:space="preserve">
Enter optional text that will pop up when the mouse is hovered over the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S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This is ignored if the Fruchterman-Reingold, Harel-Koren Fast Multiscale,  Polar, Sugiyama, or Random Layout is selected.
</t>
        </r>
      </text>
    </comment>
    <comment ref="T2" authorId="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U2" authorId="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V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W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X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Y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A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s>
  <commentList>
    <comment ref="A1" authorId="0">
      <text>
        <r>
          <rPr>
            <b/>
            <sz val="8"/>
            <color indexed="81"/>
            <rFont val="Tahoma"/>
            <family val="2"/>
          </rPr>
          <t>Cluster Name</t>
        </r>
        <r>
          <rPr>
            <sz val="8"/>
            <color indexed="81"/>
            <rFont val="Tahoma"/>
            <family val="2"/>
          </rPr>
          <t xml:space="preserve">
Enter the name of the cluster.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this worksheet for each cluster, then indicate which vertices are in which clusters by filling in the Cluster Vertices worksheet.
When clusters are read into the workbook, the Color and Shape columns on the Vertices worksheet are ignored.</t>
        </r>
      </text>
    </comment>
    <comment ref="B1" authorId="0">
      <text>
        <r>
          <rPr>
            <b/>
            <sz val="8"/>
            <color indexed="81"/>
            <rFont val="Tahoma"/>
            <family val="2"/>
          </rPr>
          <t xml:space="preserve">Vertex Color
</t>
        </r>
        <r>
          <rPr>
            <sz val="8"/>
            <color indexed="81"/>
            <rFont val="Tahoma"/>
            <family val="2"/>
          </rPr>
          <t xml:space="preserve">
To select a color to use for all vertices in the cluster,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1" authorId="0">
      <text>
        <r>
          <rPr>
            <b/>
            <sz val="8"/>
            <color indexed="81"/>
            <rFont val="Tahoma"/>
            <family val="2"/>
          </rPr>
          <t>Vertex Shape</t>
        </r>
        <r>
          <rPr>
            <sz val="8"/>
            <color indexed="81"/>
            <rFont val="Tahoma"/>
            <family val="2"/>
          </rPr>
          <t xml:space="preserve">
Select a shape to use for all vertices in the cluster.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List>
</comments>
</file>

<file path=xl/comments4.xml><?xml version="1.0" encoding="utf-8"?>
<comments xmlns="http://schemas.openxmlformats.org/spreadsheetml/2006/main">
  <authors>
    <author>TonyAdmin</author>
  </authors>
  <commentList>
    <comment ref="A1" authorId="0">
      <text>
        <r>
          <rPr>
            <b/>
            <sz val="8"/>
            <color indexed="81"/>
            <rFont val="Tahoma"/>
            <family val="2"/>
          </rPr>
          <t>Cluster Name</t>
        </r>
        <r>
          <rPr>
            <sz val="8"/>
            <color indexed="81"/>
            <rFont val="Tahoma"/>
            <family val="2"/>
          </rPr>
          <t xml:space="preserve">
Enter the name of the cluster.  The cluster name must also be entered on the Clusters worksheet.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the Clusters worksheet for each cluster, then indicate which vertices are in which clusters by filling in this worksheet.
When clusters are read into the workbook, the Color and Shape columns on the Vertices worksheet are ignored.</t>
        </r>
      </text>
    </comment>
    <comment ref="B1" authorId="0">
      <text>
        <r>
          <rPr>
            <b/>
            <sz val="8"/>
            <color indexed="81"/>
            <rFont val="Tahoma"/>
            <family val="2"/>
          </rPr>
          <t>Vertex Name</t>
        </r>
        <r>
          <rPr>
            <sz val="8"/>
            <color indexed="81"/>
            <rFont val="Tahoma"/>
            <family val="2"/>
          </rPr>
          <t xml:space="preserve">
Enter the name of a vertex to include in this cluster.</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metrics for the graph.  These and other graph metrics can be computed with the Graph Metrics button in the Analysis group in the NodeXL Ribbon tab.</t>
        </r>
      </text>
    </comment>
  </commentList>
</comments>
</file>

<file path=xl/sharedStrings.xml><?xml version="1.0" encoding="utf-8"?>
<sst xmlns="http://schemas.openxmlformats.org/spreadsheetml/2006/main" count="999" uniqueCount="408">
  <si>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</si>
  <si>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</si>
  <si>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</si>
  <si>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</si>
  <si>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</si>
  <si>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</si>
  <si>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</si>
  <si>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</si>
  <si>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</si>
  <si>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</si>
  <si>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</si>
  <si>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</si>
  <si>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</si>
  <si>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</si>
  <si>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</si>
  <si>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</si>
  <si>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</si>
  <si>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Cluster</t>
  </si>
  <si>
    <t>Metric</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</si>
  <si>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</si>
  <si>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</si>
  <si>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</si>
  <si>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</si>
  <si>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</si>
  <si>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</si>
  <si>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</si>
  <si>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</si>
  <si>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</si>
  <si>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</si>
  <si>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</si>
  <si>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</si>
  <si>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</si>
  <si>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Filtered Alpha</t>
  </si>
  <si>
    <t>Graph Directedness</t>
  </si>
  <si>
    <t>Undirected</t>
  </si>
  <si>
    <t>Degree</t>
  </si>
  <si>
    <t>In-Degree</t>
  </si>
  <si>
    <t>Out-Degree</t>
  </si>
  <si>
    <t>Betweenness Centrality</t>
  </si>
  <si>
    <t>Closeness Centrality</t>
  </si>
  <si>
    <t>Eigenvector Centrality</t>
  </si>
  <si>
    <t>Clustering Coefficient</t>
  </si>
  <si>
    <t>Show Vertex Graph Metrics</t>
  </si>
  <si>
    <t>Show Vertex Visual Attributes</t>
  </si>
  <si>
    <t>Show Edge Visual Attributes</t>
  </si>
  <si>
    <t>Show Vertex Labels</t>
  </si>
  <si>
    <t>Show Vertex Layout</t>
  </si>
  <si>
    <t>Dynamic Filter</t>
  </si>
  <si>
    <t>Show Vertex Other Columns</t>
  </si>
  <si>
    <t>Show Edge Other Columns</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</si>
  <si>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</si>
  <si>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</si>
  <si>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</si>
  <si>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</si>
  <si>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</si>
  <si>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</si>
  <si>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</si>
  <si>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</si>
  <si>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</si>
  <si>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</si>
  <si>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</si>
  <si>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</si>
  <si>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</si>
  <si>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</si>
  <si>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</si>
  <si>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</si>
  <si>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</si>
  <si>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</si>
  <si>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</si>
  <si>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</si>
  <si>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</si>
  <si>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</si>
  <si>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</si>
  <si>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</si>
  <si>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</si>
  <si>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</si>
  <si>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</si>
  <si>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</si>
  <si>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</si>
  <si>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</si>
  <si>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</si>
  <si>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</si>
  <si>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</si>
  <si>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</si>
  <si>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</si>
  <si>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</si>
  <si>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</si>
  <si>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</si>
  <si>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</si>
  <si>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Show Edge Labels</t>
  </si>
  <si>
    <t>Background Color</t>
  </si>
  <si>
    <t>Background Image</t>
  </si>
  <si>
    <t>Auto Layout on Open</t>
  </si>
  <si>
    <t>Comments</t>
  </si>
  <si>
    <t>Degree Bin</t>
  </si>
  <si>
    <t>Degree Frequency</t>
  </si>
  <si>
    <t>Minimum Degree</t>
  </si>
  <si>
    <t>Maximum Degree</t>
  </si>
  <si>
    <t>Average Degree</t>
  </si>
  <si>
    <t>Median Degree</t>
  </si>
  <si>
    <t>Not Available</t>
  </si>
  <si>
    <t xml:space="preserve"> </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</si>
  <si>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</si>
  <si>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</si>
  <si>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</si>
  <si>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</si>
  <si>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</si>
  <si>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</si>
  <si>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</si>
  <si>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</si>
  <si>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</si>
  <si>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</si>
  <si>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</si>
  <si>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</si>
  <si>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</si>
  <si>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</si>
  <si>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</si>
  <si>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</si>
  <si>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</si>
  <si>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</si>
  <si>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</si>
  <si>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</si>
  <si>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</si>
  <si>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</si>
  <si>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</si>
  <si>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</si>
  <si>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</si>
  <si>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</si>
  <si>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</si>
  <si>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</si>
  <si>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</si>
  <si>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</si>
  <si>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</si>
  <si>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</si>
  <si>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</si>
  <si>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</si>
  <si>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</si>
  <si>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</si>
  <si>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</si>
  <si>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</si>
  <si>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</si>
  <si>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</si>
  <si>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</si>
  <si>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</si>
  <si>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</si>
  <si>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</si>
  <si>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gastronomeg</t>
  </si>
  <si>
    <t>B_MisoSoup</t>
  </si>
  <si>
    <t>Tenbucc2</t>
  </si>
  <si>
    <t>ChoitotheWorld</t>
  </si>
  <si>
    <t>piccola</t>
  </si>
  <si>
    <t>bionicgrrrl</t>
  </si>
  <si>
    <t>hmw0029</t>
  </si>
  <si>
    <t>sophia kitchencaravan</t>
  </si>
  <si>
    <t>Floodgate11</t>
  </si>
  <si>
    <t>cakespy</t>
  </si>
  <si>
    <t>B_FoodGlossies</t>
  </si>
  <si>
    <t>cooklocal</t>
  </si>
  <si>
    <t xml:space="preserve">deadhead22 </t>
  </si>
  <si>
    <t>B_GroceryNinja</t>
  </si>
  <si>
    <t>July</t>
  </si>
  <si>
    <t>cucumberpandan</t>
  </si>
  <si>
    <t>onedaylingers</t>
  </si>
  <si>
    <t>painaxl</t>
  </si>
  <si>
    <t>B_InVideos</t>
  </si>
  <si>
    <t>rockandroller</t>
  </si>
  <si>
    <t>Adam Kuban</t>
  </si>
  <si>
    <t>dlayphoto</t>
  </si>
  <si>
    <t>NotAmerican</t>
  </si>
  <si>
    <t>B_Quote</t>
  </si>
  <si>
    <t>pooch</t>
  </si>
  <si>
    <t>B_Starbucks Launching</t>
  </si>
  <si>
    <t>KidPresentable</t>
  </si>
  <si>
    <t>finsbigfan</t>
  </si>
  <si>
    <t>shandygirl</t>
  </si>
  <si>
    <t>orchidgirl</t>
  </si>
  <si>
    <t>onalark</t>
  </si>
  <si>
    <t>misha</t>
  </si>
  <si>
    <t>B_SupposedTop10</t>
  </si>
  <si>
    <t>sadiepix</t>
  </si>
  <si>
    <t>StripeyChef</t>
  </si>
  <si>
    <t>kaszeta</t>
  </si>
  <si>
    <t>RegrettableFoodie</t>
  </si>
  <si>
    <t>gaucholoco</t>
  </si>
  <si>
    <t>sailordave</t>
  </si>
  <si>
    <t>minstrel</t>
  </si>
  <si>
    <t>Tombolo</t>
  </si>
  <si>
    <t>Markbb</t>
  </si>
  <si>
    <t>Laurel E</t>
  </si>
  <si>
    <t>omglawdork</t>
  </si>
  <si>
    <t>Carnal</t>
  </si>
  <si>
    <t>mrsegg</t>
  </si>
  <si>
    <t>Martini Me</t>
  </si>
  <si>
    <t>sloppy</t>
  </si>
  <si>
    <t xml:space="preserve">lo82070 </t>
  </si>
  <si>
    <t>Kerosena</t>
  </si>
  <si>
    <t>lambowner</t>
  </si>
  <si>
    <t>watchforbears</t>
  </si>
  <si>
    <t>buffy</t>
  </si>
  <si>
    <t>NaturallyRecommended</t>
  </si>
  <si>
    <t>B_TJ'sOrganicRounds</t>
  </si>
  <si>
    <t>JudgeFudge</t>
  </si>
  <si>
    <t>TeriN</t>
  </si>
  <si>
    <t>Chew on That</t>
  </si>
  <si>
    <t>B_WomanFindsCell</t>
  </si>
  <si>
    <t>wunami</t>
  </si>
  <si>
    <t>DanielJ</t>
  </si>
  <si>
    <t>chanterelle</t>
  </si>
  <si>
    <t>tinytim</t>
  </si>
  <si>
    <t>ProfessorChaos</t>
  </si>
  <si>
    <t>ShortStack</t>
  </si>
  <si>
    <t>atom12</t>
  </si>
  <si>
    <t>BrianPrestonCampbell</t>
  </si>
  <si>
    <t>czeledon</t>
  </si>
  <si>
    <t>F_BreadBaking</t>
  </si>
  <si>
    <t>JerzeeTomato</t>
  </si>
  <si>
    <t>pielady</t>
  </si>
  <si>
    <t>mizzlee</t>
  </si>
  <si>
    <t>dsquare</t>
  </si>
  <si>
    <t>lawofmurphy</t>
  </si>
  <si>
    <t>ExpatChef</t>
  </si>
  <si>
    <t>dmcavanagh</t>
  </si>
  <si>
    <t>lefteyeislazy</t>
  </si>
  <si>
    <t>pourgirl</t>
  </si>
  <si>
    <t>fenebabe</t>
  </si>
  <si>
    <t>jbeach</t>
  </si>
  <si>
    <t>steamsoldier</t>
  </si>
  <si>
    <t>F_Carnitas</t>
  </si>
  <si>
    <t>pearl</t>
  </si>
  <si>
    <t>ocarol</t>
  </si>
  <si>
    <t>inothernews</t>
  </si>
  <si>
    <t>renzata</t>
  </si>
  <si>
    <t>brickh</t>
  </si>
  <si>
    <t>Embackus</t>
  </si>
  <si>
    <t>PumpkinBear</t>
  </si>
  <si>
    <t>semarr</t>
  </si>
  <si>
    <t>F_FearBroiling</t>
  </si>
  <si>
    <t>simon</t>
  </si>
  <si>
    <t>Barbieri13</t>
  </si>
  <si>
    <t>laurelie</t>
  </si>
  <si>
    <t>rlwycoff</t>
  </si>
  <si>
    <t>NYCEater</t>
  </si>
  <si>
    <t>bessfour</t>
  </si>
  <si>
    <t>Maureen</t>
  </si>
  <si>
    <t>juliec</t>
  </si>
  <si>
    <t>juliebugsmama</t>
  </si>
  <si>
    <t>lemons</t>
  </si>
  <si>
    <t>mhurst826</t>
  </si>
  <si>
    <t>AuntJone</t>
  </si>
  <si>
    <t>PerkyMac</t>
  </si>
  <si>
    <t>erancili</t>
  </si>
  <si>
    <t>F_GirlScoutCookie</t>
  </si>
  <si>
    <t>poke87</t>
  </si>
  <si>
    <t>brooke29</t>
  </si>
  <si>
    <t>MMinNYC</t>
  </si>
  <si>
    <t>fozziebayer</t>
  </si>
  <si>
    <t>F_StewartCastIron</t>
  </si>
  <si>
    <t>meg3j</t>
  </si>
  <si>
    <t>therealchiffonade</t>
  </si>
  <si>
    <t>suthungirl</t>
  </si>
  <si>
    <t xml:space="preserve">fozziebayer </t>
  </si>
  <si>
    <t>dbcurrie</t>
  </si>
  <si>
    <t>bobcatsteph3</t>
  </si>
  <si>
    <t>salty_sticky</t>
  </si>
  <si>
    <t>Boswell</t>
  </si>
  <si>
    <t>foodbuff</t>
  </si>
  <si>
    <t>F_SundriedTomatoes</t>
  </si>
  <si>
    <t>bebes</t>
  </si>
  <si>
    <t>gingercookiewithlime</t>
  </si>
  <si>
    <t>MadelynRodriguez</t>
  </si>
  <si>
    <t>missjess</t>
  </si>
  <si>
    <t>terabithia</t>
  </si>
  <si>
    <t>avryan</t>
  </si>
  <si>
    <t>WSLunch</t>
  </si>
  <si>
    <t>annatr</t>
  </si>
  <si>
    <t>LunaPierCook</t>
  </si>
  <si>
    <t>F_WeirdIngredients</t>
  </si>
  <si>
    <t>Cassaendra</t>
  </si>
  <si>
    <t>onepercent99</t>
  </si>
  <si>
    <t>cookieyi</t>
  </si>
  <si>
    <t>HeartofGlass</t>
  </si>
  <si>
    <t>ghc630</t>
  </si>
  <si>
    <t>pjracz10</t>
  </si>
  <si>
    <t>redhead</t>
  </si>
  <si>
    <t>zucchini</t>
  </si>
  <si>
    <t>F_CheffTell</t>
  </si>
  <si>
    <t>gourmetgal</t>
  </si>
  <si>
    <t>BangieB</t>
  </si>
  <si>
    <t>Ribster</t>
  </si>
  <si>
    <t>Pavlov</t>
  </si>
  <si>
    <t>radley24</t>
  </si>
  <si>
    <t>thegoch</t>
  </si>
  <si>
    <t>Fluffnik</t>
  </si>
  <si>
    <t>LadyMarmalade</t>
  </si>
  <si>
    <t>labcab</t>
  </si>
  <si>
    <t>Tokyorosa</t>
  </si>
  <si>
    <t>WickedGoodDinner</t>
  </si>
  <si>
    <t>annien</t>
  </si>
  <si>
    <t>F_ChezLaurence</t>
  </si>
  <si>
    <t>Ed Levine</t>
  </si>
  <si>
    <t>gutreactions</t>
  </si>
  <si>
    <t>F_DoubleParked</t>
  </si>
  <si>
    <t>AliceBlue</t>
  </si>
  <si>
    <t>nyinct</t>
  </si>
  <si>
    <t>F_Vietnamese</t>
  </si>
  <si>
    <t>pickle</t>
  </si>
  <si>
    <t>casadelun</t>
  </si>
  <si>
    <t>alliect</t>
  </si>
  <si>
    <t>foodinmouth</t>
  </si>
  <si>
    <t>Big B</t>
  </si>
  <si>
    <t>Koreanita</t>
  </si>
  <si>
    <t>EatingInTranslation</t>
  </si>
  <si>
    <t>TrashedOut</t>
  </si>
  <si>
    <t>prunesaregood</t>
  </si>
  <si>
    <t>midnightsnack</t>
  </si>
  <si>
    <t>Juman23</t>
  </si>
  <si>
    <t>justcook</t>
  </si>
  <si>
    <t>smokey07</t>
  </si>
  <si>
    <t>F_Boise</t>
  </si>
  <si>
    <t>F_BestFarmers</t>
  </si>
  <si>
    <t xml:space="preserve">arm1970 </t>
  </si>
  <si>
    <t>eleeb</t>
  </si>
  <si>
    <t xml:space="preserve">juliebugsmama </t>
  </si>
  <si>
    <t>Alm25</t>
  </si>
  <si>
    <t>carvedinmarble</t>
  </si>
  <si>
    <t>butterscotchsq</t>
  </si>
  <si>
    <t>goldie725</t>
  </si>
  <si>
    <t>Susquehanna</t>
  </si>
  <si>
    <t>BananaMonkey</t>
  </si>
  <si>
    <t>littlestcapy</t>
  </si>
  <si>
    <t xml:space="preserve">redhead </t>
  </si>
  <si>
    <t>cybercita</t>
  </si>
  <si>
    <t>momobotx2</t>
  </si>
  <si>
    <t>witch</t>
  </si>
  <si>
    <t>ChefJeffSD</t>
  </si>
  <si>
    <t>mikemcl55</t>
  </si>
  <si>
    <t>juliemiller1972</t>
  </si>
  <si>
    <t>F_BrokenRice</t>
  </si>
  <si>
    <t>chisai</t>
  </si>
  <si>
    <t>chlamers</t>
  </si>
  <si>
    <t>blacksabbath</t>
  </si>
  <si>
    <t>F_ButtermilkPancakes</t>
  </si>
  <si>
    <t>LearP</t>
  </si>
  <si>
    <t>clemon79</t>
  </si>
  <si>
    <t xml:space="preserve">jackalan </t>
  </si>
  <si>
    <t>F_CuttingMelon</t>
  </si>
  <si>
    <t>jackalan</t>
  </si>
  <si>
    <t>kfarrel3</t>
  </si>
  <si>
    <t>shaogo</t>
  </si>
  <si>
    <t>twoojoe</t>
  </si>
  <si>
    <t>ag3208</t>
  </si>
  <si>
    <t>cowprintrabbit</t>
  </si>
  <si>
    <t>Amandarama</t>
  </si>
  <si>
    <t>hungrychristel</t>
  </si>
  <si>
    <t>F_DoubleDevon</t>
  </si>
  <si>
    <t>dhorst</t>
  </si>
  <si>
    <t>F_FoodJokes</t>
  </si>
  <si>
    <t>cycorider</t>
  </si>
  <si>
    <t>floridagirl</t>
  </si>
  <si>
    <t>gentlyferal</t>
  </si>
  <si>
    <t>meleyna</t>
  </si>
  <si>
    <t>Smokey</t>
  </si>
  <si>
    <t>F_HowLongThaw</t>
  </si>
  <si>
    <t>F_IveNeverTasted</t>
  </si>
  <si>
    <t>mikaque</t>
  </si>
  <si>
    <t>mandoopandoo</t>
  </si>
  <si>
    <t>sweethunibabi</t>
  </si>
  <si>
    <t>anniedra</t>
  </si>
  <si>
    <t>lakeloverhh</t>
  </si>
  <si>
    <t>Lorenzo</t>
  </si>
  <si>
    <t>Knitter</t>
  </si>
  <si>
    <t>Junie</t>
  </si>
  <si>
    <t>Mizbee</t>
  </si>
  <si>
    <t>FoodieSearching</t>
  </si>
  <si>
    <t>CanadianFoodieGirl</t>
  </si>
  <si>
    <t>runnereater</t>
  </si>
  <si>
    <t>fuuchan</t>
  </si>
  <si>
    <t>nadia</t>
  </si>
  <si>
    <t>F_ManhattanMilk</t>
  </si>
  <si>
    <t>Rheves</t>
  </si>
  <si>
    <t>F_OldTomato</t>
  </si>
  <si>
    <t>Michele Humes</t>
  </si>
  <si>
    <t>susanworld</t>
  </si>
  <si>
    <t>F_PerfectFood</t>
  </si>
  <si>
    <t>grampart</t>
  </si>
  <si>
    <t>nightowl</t>
  </si>
  <si>
    <t>Pointy</t>
  </si>
  <si>
    <t>TheCheapChick</t>
  </si>
  <si>
    <t>producestories</t>
  </si>
  <si>
    <t>kimberlymac</t>
  </si>
  <si>
    <t>FrostyGhost</t>
  </si>
  <si>
    <t>tatianak</t>
  </si>
  <si>
    <t>F_Portions</t>
  </si>
  <si>
    <t>greenkitchen</t>
  </si>
  <si>
    <t>moibec</t>
  </si>
  <si>
    <t>valser</t>
  </si>
  <si>
    <t>joyyy</t>
  </si>
  <si>
    <t>megannesta</t>
  </si>
  <si>
    <t>cyberroo</t>
  </si>
  <si>
    <t>F_Portland</t>
  </si>
  <si>
    <t>Kim Nyland</t>
  </si>
  <si>
    <t>bobbob</t>
  </si>
  <si>
    <t>F_WowABuck</t>
  </si>
  <si>
    <t xml:space="preserve">nightowl </t>
  </si>
  <si>
    <t>mayoxqueen</t>
  </si>
  <si>
    <t>machellebelle</t>
  </si>
  <si>
    <t>ErikaWaz</t>
  </si>
  <si>
    <t>ChelleyD01</t>
  </si>
</sst>
</file>

<file path=xl/styles.xml><?xml version="1.0" encoding="utf-8"?>
<styleSheet xmlns="http://schemas.openxmlformats.org/spreadsheetml/2006/main">
  <numFmts count="4">
    <numFmt numFmtId="164" formatCode="0.0"/>
    <numFmt numFmtId="165" formatCode="#,##0.0"/>
    <numFmt numFmtId="166" formatCode="#,##0.000"/>
    <numFmt numFmtId="167" formatCode="0.000"/>
  </numFmts>
  <fonts count="8">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6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1" fontId="0" fillId="0" borderId="0" xfId="0" applyNumberFormat="1" applyBorder="1"/>
    <xf numFmtId="0" fontId="0" fillId="0" borderId="0" xfId="0" applyAlignment="1">
      <alignment wrapText="1"/>
    </xf>
    <xf numFmtId="0" fontId="0" fillId="2" borderId="1" xfId="1" applyNumberFormat="1" applyFont="1"/>
    <xf numFmtId="0" fontId="0" fillId="0" borderId="0" xfId="2" applyNumberFormat="1" applyFont="1"/>
    <xf numFmtId="49" fontId="0" fillId="0" borderId="0" xfId="3" applyNumberFormat="1" applyFont="1"/>
    <xf numFmtId="0" fontId="0" fillId="5" borderId="1" xfId="4" applyNumberFormat="1" applyFont="1"/>
    <xf numFmtId="164" fontId="0" fillId="5" borderId="1" xfId="4" applyNumberFormat="1" applyFont="1"/>
    <xf numFmtId="1" fontId="0" fillId="5" borderId="1" xfId="4" applyNumberFormat="1" applyFont="1"/>
    <xf numFmtId="1" fontId="0" fillId="4" borderId="1" xfId="5" applyNumberFormat="1" applyFont="1" applyAlignment="1"/>
    <xf numFmtId="167" fontId="0" fillId="4" borderId="1" xfId="5" applyNumberFormat="1" applyFont="1" applyAlignment="1"/>
    <xf numFmtId="164" fontId="0" fillId="3" borderId="1" xfId="7" applyNumberFormat="1" applyFont="1"/>
    <xf numFmtId="165" fontId="0" fillId="3" borderId="1" xfId="7" applyNumberFormat="1" applyFont="1"/>
    <xf numFmtId="0" fontId="0" fillId="3" borderId="1" xfId="7" applyNumberFormat="1" applyFont="1"/>
    <xf numFmtId="166" fontId="0" fillId="3" borderId="1" xfId="7" applyNumberFormat="1" applyFont="1"/>
    <xf numFmtId="49" fontId="6" fillId="6" borderId="1" xfId="6" applyNumberFormat="1"/>
    <xf numFmtId="0"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2"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68">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0" formatCode="General"/>
    </dxf>
    <dxf>
      <numFmt numFmtId="0" formatCode="General"/>
    </dxf>
    <dxf>
      <numFmt numFmtId="0" formatCode="General"/>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30" formatCode="@"/>
    </dxf>
    <dxf>
      <numFmt numFmtId="30" formatCode="@"/>
    </dxf>
    <dxf>
      <numFmt numFmtId="30" formatCode="@"/>
      <alignment horizontal="general" vertical="bottom" textRotation="0" wrapText="1" indent="0" relativeIndent="255" justifyLastLine="0" shrinkToFit="0" mergeCell="0" readingOrder="0"/>
    </dxf>
    <dxf>
      <numFmt numFmtId="0" formatCode="General"/>
    </dxf>
    <dxf>
      <numFmt numFmtId="0" formatCode="General"/>
    </dxf>
    <dxf>
      <numFmt numFmtId="0" formatCode="General"/>
    </dxf>
    <dxf>
      <numFmt numFmtId="30" formatCode="@"/>
    </dxf>
    <dxf>
      <numFmt numFmtId="0" formatCode="General"/>
    </dxf>
    <dxf>
      <numFmt numFmtId="1" formatCode="0"/>
    </dxf>
    <dxf>
      <numFmt numFmtId="164" formatCode="0.0"/>
    </dxf>
    <dxf>
      <numFmt numFmtId="0" formatCode="General"/>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67"/>
    </tableStyle>
  </tableStyles>
</styleSheet>
</file>

<file path=xl/_rels/workbook.xml.rels>&#65279;<?xml version="1.0" encoding="utf-8"?><Relationships xmlns="http://schemas.openxmlformats.org/package/2006/relationships"><Relationship Type="http://schemas.openxmlformats.org/officeDocument/2006/relationships/theme" Target="theme/theme1.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calcChain" Target="calcChain.xml" Id="rId11" /><Relationship Type="http://schemas.openxmlformats.org/officeDocument/2006/relationships/worksheet" Target="worksheets/sheet5.xml" Id="rId5" /><Relationship Type="http://schemas.openxmlformats.org/officeDocument/2006/relationships/sharedStrings" Target="sharedStrings.xml" Id="rId10" /><Relationship Type="http://schemas.openxmlformats.org/officeDocument/2006/relationships/worksheet" Target="worksheets/sheet4.xml" Id="rId4" /><Relationship Type="http://schemas.openxmlformats.org/officeDocument/2006/relationships/styles" Target="styles.xml" Id="rId9" /><Relationship Type="http://schemas.openxmlformats.org/officeDocument/2006/relationships/customXml" Target="../vstoDataStore/item1.xml" Id="Rf7161321b689436e" /></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Metrics'!$F$2</c:f>
              <c:strCache>
                <c:ptCount val="1"/>
                <c:pt idx="0">
                  <c:v>0</c:v>
                </c:pt>
              </c:strCache>
            </c:strRef>
          </c:tx>
          <c:spPr>
            <a:solidFill>
              <a:schemeClr val="accent1"/>
            </a:solidFill>
          </c:spPr>
          <c:cat>
            <c:numRef>
              <c:f>'Overall Metrics'!$E$2:$E$45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Metrics'!$F$2:$F$45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102744448"/>
        <c:axId val="102746368"/>
      </c:barChart>
      <c:catAx>
        <c:axId val="1027444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title>
        <c:numFmt formatCode="#,##0.00" sourceLinked="1"/>
        <c:tickLblPos val="none"/>
        <c:crossAx val="102746368"/>
        <c:crosses val="autoZero"/>
        <c:auto val="1"/>
        <c:lblAlgn val="ctr"/>
        <c:lblOffset val="100"/>
      </c:catAx>
      <c:valAx>
        <c:axId val="102746368"/>
        <c:scaling>
          <c:orientation val="minMax"/>
        </c:scaling>
        <c:axPos val="l"/>
        <c:majorGridlines/>
        <c:title>
          <c:tx>
            <c:rich>
              <a:bodyPr rot="-5400000" vert="horz"/>
              <a:lstStyle/>
              <a:p>
                <a:pPr>
                  <a:defRPr/>
                </a:pPr>
                <a:r>
                  <a:rPr lang="en-US"/>
                  <a:t>Frequency</a:t>
                </a:r>
              </a:p>
            </c:rich>
          </c:tx>
        </c:title>
        <c:numFmt formatCode="General" sourceLinked="1"/>
        <c:tickLblPos val="nextTo"/>
        <c:crossAx val="102744448"/>
        <c:crosses val="autoZero"/>
        <c:crossBetween val="between"/>
      </c:valAx>
    </c:plotArea>
  </c:chart>
  <c:printSettings>
    <c:headerFooter/>
    <c:pageMargins b="0.75000000000000533" l="0.70000000000000062" r="0.70000000000000062" t="0.750000000000005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Metrics'!$H$2</c:f>
              <c:strCache>
                <c:ptCount val="1"/>
                <c:pt idx="0">
                  <c:v>0</c:v>
                </c:pt>
              </c:strCache>
            </c:strRef>
          </c:tx>
          <c:spPr>
            <a:solidFill>
              <a:schemeClr val="accent1"/>
            </a:solidFill>
          </c:spPr>
          <c:cat>
            <c:numRef>
              <c:f>'Overall Metrics'!$G$2:$G$45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Metrics'!$H$2:$H$45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102754560"/>
        <c:axId val="162763136"/>
      </c:barChart>
      <c:catAx>
        <c:axId val="10275456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title>
        <c:numFmt formatCode="#,##0.00" sourceLinked="1"/>
        <c:tickLblPos val="none"/>
        <c:crossAx val="162763136"/>
        <c:crosses val="autoZero"/>
        <c:auto val="1"/>
        <c:lblAlgn val="ctr"/>
        <c:lblOffset val="100"/>
      </c:catAx>
      <c:valAx>
        <c:axId val="162763136"/>
        <c:scaling>
          <c:orientation val="minMax"/>
        </c:scaling>
        <c:axPos val="l"/>
        <c:majorGridlines/>
        <c:title>
          <c:tx>
            <c:rich>
              <a:bodyPr rot="-5400000" vert="horz"/>
              <a:lstStyle/>
              <a:p>
                <a:pPr>
                  <a:defRPr/>
                </a:pPr>
                <a:r>
                  <a:rPr lang="en-US"/>
                  <a:t>Frequency</a:t>
                </a:r>
              </a:p>
            </c:rich>
          </c:tx>
        </c:title>
        <c:numFmt formatCode="General" sourceLinked="1"/>
        <c:tickLblPos val="nextTo"/>
        <c:crossAx val="102754560"/>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Metrics'!$J$2</c:f>
              <c:strCache>
                <c:ptCount val="1"/>
                <c:pt idx="0">
                  <c:v>0</c:v>
                </c:pt>
              </c:strCache>
            </c:strRef>
          </c:tx>
          <c:spPr>
            <a:solidFill>
              <a:schemeClr val="accent1"/>
            </a:solidFill>
          </c:spPr>
          <c:cat>
            <c:numRef>
              <c:f>'Overall Metrics'!$I$2:$I$45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Metrics'!$J$2:$J$45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172511616"/>
        <c:axId val="172513536"/>
      </c:barChart>
      <c:catAx>
        <c:axId val="172511616"/>
        <c:scaling>
          <c:orientation val="minMax"/>
        </c:scaling>
        <c:delete val="1"/>
        <c:axPos val="b"/>
        <c:title>
          <c:tx>
            <c:rich>
              <a:bodyPr/>
              <a:lstStyle/>
              <a:p>
                <a:pPr>
                  <a:defRPr/>
                </a:pPr>
                <a:r>
                  <a:rPr lang="en-US"/>
                  <a:t>Out-Degree</a:t>
                </a:r>
              </a:p>
            </c:rich>
          </c:tx>
          <c:layout>
            <c:manualLayout>
              <c:xMode val="edge"/>
              <c:yMode val="edge"/>
              <c:x val="0.41379516818709683"/>
              <c:y val="0.80898890864448725"/>
            </c:manualLayout>
          </c:layout>
        </c:title>
        <c:numFmt formatCode="#,##0.00" sourceLinked="1"/>
        <c:tickLblPos val="none"/>
        <c:crossAx val="172513536"/>
        <c:crosses val="autoZero"/>
        <c:auto val="1"/>
        <c:lblAlgn val="ctr"/>
        <c:lblOffset val="100"/>
      </c:catAx>
      <c:valAx>
        <c:axId val="172513536"/>
        <c:scaling>
          <c:orientation val="minMax"/>
        </c:scaling>
        <c:axPos val="l"/>
        <c:majorGridlines/>
        <c:title>
          <c:tx>
            <c:rich>
              <a:bodyPr rot="-5400000" vert="horz"/>
              <a:lstStyle/>
              <a:p>
                <a:pPr>
                  <a:defRPr/>
                </a:pPr>
                <a:r>
                  <a:rPr lang="en-US"/>
                  <a:t>Frequency</a:t>
                </a:r>
              </a:p>
            </c:rich>
          </c:tx>
        </c:title>
        <c:numFmt formatCode="General" sourceLinked="1"/>
        <c:tickLblPos val="nextTo"/>
        <c:crossAx val="172511616"/>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Metrics'!$L$2</c:f>
              <c:strCache>
                <c:ptCount val="1"/>
                <c:pt idx="0">
                  <c:v>0</c:v>
                </c:pt>
              </c:strCache>
            </c:strRef>
          </c:tx>
          <c:spPr>
            <a:solidFill>
              <a:schemeClr val="accent1"/>
            </a:solidFill>
          </c:spPr>
          <c:cat>
            <c:numRef>
              <c:f>'Overall Metrics'!$K$2:$K$45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Metrics'!$L$2:$L$45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172783872"/>
        <c:axId val="179941760"/>
      </c:barChart>
      <c:catAx>
        <c:axId val="172783872"/>
        <c:scaling>
          <c:orientation val="minMax"/>
        </c:scaling>
        <c:delete val="1"/>
        <c:axPos val="b"/>
        <c:title>
          <c:tx>
            <c:rich>
              <a:bodyPr/>
              <a:lstStyle/>
              <a:p>
                <a:pPr>
                  <a:defRPr/>
                </a:pPr>
                <a:r>
                  <a:rPr lang="en-US"/>
                  <a:t>Betweenness Centrality</a:t>
                </a:r>
              </a:p>
            </c:rich>
          </c:tx>
          <c:layout>
            <c:manualLayout>
              <c:xMode val="edge"/>
              <c:yMode val="edge"/>
              <c:x val="0.32728710116054993"/>
              <c:y val="0.82619320971975252"/>
            </c:manualLayout>
          </c:layout>
        </c:title>
        <c:numFmt formatCode="#,##0.00" sourceLinked="1"/>
        <c:tickLblPos val="none"/>
        <c:crossAx val="179941760"/>
        <c:crosses val="autoZero"/>
        <c:auto val="1"/>
        <c:lblAlgn val="ctr"/>
        <c:lblOffset val="100"/>
      </c:catAx>
      <c:valAx>
        <c:axId val="179941760"/>
        <c:scaling>
          <c:orientation val="minMax"/>
        </c:scaling>
        <c:axPos val="l"/>
        <c:majorGridlines/>
        <c:title>
          <c:tx>
            <c:rich>
              <a:bodyPr rot="-5400000" vert="horz"/>
              <a:lstStyle/>
              <a:p>
                <a:pPr>
                  <a:defRPr/>
                </a:pPr>
                <a:r>
                  <a:rPr lang="en-US"/>
                  <a:t>Frequency</a:t>
                </a:r>
              </a:p>
            </c:rich>
          </c:tx>
        </c:title>
        <c:numFmt formatCode="General" sourceLinked="1"/>
        <c:tickLblPos val="nextTo"/>
        <c:crossAx val="172783872"/>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Metrics'!$N$2</c:f>
              <c:strCache>
                <c:ptCount val="1"/>
                <c:pt idx="0">
                  <c:v>0</c:v>
                </c:pt>
              </c:strCache>
            </c:strRef>
          </c:tx>
          <c:spPr>
            <a:solidFill>
              <a:schemeClr val="accent1"/>
            </a:solidFill>
          </c:spPr>
          <c:cat>
            <c:numRef>
              <c:f>'Overall Metrics'!$M$2:$M$45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Metrics'!$N$2:$N$45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179986816"/>
        <c:axId val="179988736"/>
      </c:barChart>
      <c:catAx>
        <c:axId val="179986816"/>
        <c:scaling>
          <c:orientation val="minMax"/>
        </c:scaling>
        <c:delete val="1"/>
        <c:axPos val="b"/>
        <c:title>
          <c:tx>
            <c:rich>
              <a:bodyPr/>
              <a:lstStyle/>
              <a:p>
                <a:pPr>
                  <a:defRPr/>
                </a:pPr>
                <a:r>
                  <a:rPr lang="en-US"/>
                  <a:t>Closeness Centrality</a:t>
                </a:r>
              </a:p>
            </c:rich>
          </c:tx>
          <c:layout>
            <c:manualLayout>
              <c:xMode val="edge"/>
              <c:yMode val="edge"/>
              <c:x val="0.35406086287407118"/>
              <c:y val="0.82619320971975252"/>
            </c:manualLayout>
          </c:layout>
        </c:title>
        <c:numFmt formatCode="#,##0.00" sourceLinked="1"/>
        <c:tickLblPos val="none"/>
        <c:crossAx val="179988736"/>
        <c:crosses val="autoZero"/>
        <c:auto val="1"/>
        <c:lblAlgn val="ctr"/>
        <c:lblOffset val="100"/>
      </c:catAx>
      <c:valAx>
        <c:axId val="179988736"/>
        <c:scaling>
          <c:orientation val="minMax"/>
        </c:scaling>
        <c:axPos val="l"/>
        <c:majorGridlines/>
        <c:title>
          <c:tx>
            <c:rich>
              <a:bodyPr rot="-5400000" vert="horz"/>
              <a:lstStyle/>
              <a:p>
                <a:pPr>
                  <a:defRPr/>
                </a:pPr>
                <a:r>
                  <a:rPr lang="en-US"/>
                  <a:t>Frequency</a:t>
                </a:r>
              </a:p>
            </c:rich>
          </c:tx>
        </c:title>
        <c:numFmt formatCode="General" sourceLinked="1"/>
        <c:tickLblPos val="nextTo"/>
        <c:crossAx val="179986816"/>
        <c:crosses val="autoZero"/>
        <c:crossBetween val="between"/>
      </c:valAx>
    </c:plotArea>
  </c:chart>
  <c:printSettings>
    <c:headerFooter/>
    <c:pageMargins b="0.75000000000000577" l="0.70000000000000062" r="0.70000000000000062" t="0.750000000000005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Metrics'!$P$2</c:f>
              <c:strCache>
                <c:ptCount val="1"/>
                <c:pt idx="0">
                  <c:v>0</c:v>
                </c:pt>
              </c:strCache>
            </c:strRef>
          </c:tx>
          <c:spPr>
            <a:solidFill>
              <a:schemeClr val="accent1"/>
            </a:solidFill>
          </c:spPr>
          <c:cat>
            <c:numRef>
              <c:f>'Overall Metrics'!$O$2:$O$45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Metrics'!$P$2:$P$45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180021504"/>
        <c:axId val="180027776"/>
      </c:barChart>
      <c:catAx>
        <c:axId val="18002150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2061"/>
              <c:y val="0.82619320971975252"/>
            </c:manualLayout>
          </c:layout>
        </c:title>
        <c:numFmt formatCode="#,##0.00" sourceLinked="1"/>
        <c:tickLblPos val="none"/>
        <c:crossAx val="180027776"/>
        <c:crosses val="autoZero"/>
        <c:auto val="1"/>
        <c:lblAlgn val="ctr"/>
        <c:lblOffset val="100"/>
      </c:catAx>
      <c:valAx>
        <c:axId val="180027776"/>
        <c:scaling>
          <c:orientation val="minMax"/>
        </c:scaling>
        <c:axPos val="l"/>
        <c:majorGridlines/>
        <c:title>
          <c:tx>
            <c:rich>
              <a:bodyPr rot="-5400000" vert="horz"/>
              <a:lstStyle/>
              <a:p>
                <a:pPr>
                  <a:defRPr/>
                </a:pPr>
                <a:r>
                  <a:rPr lang="en-US"/>
                  <a:t>Frequency</a:t>
                </a:r>
              </a:p>
            </c:rich>
          </c:tx>
        </c:title>
        <c:numFmt formatCode="General" sourceLinked="1"/>
        <c:tickLblPos val="nextTo"/>
        <c:crossAx val="180021504"/>
        <c:crosses val="autoZero"/>
        <c:crossBetween val="between"/>
      </c:valAx>
    </c:plotArea>
  </c:chart>
  <c:printSettings>
    <c:headerFooter/>
    <c:pageMargins b="0.750000000000006" l="0.70000000000000062" r="0.70000000000000062" t="0.75000000000000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Metrics'!$R$2</c:f>
              <c:strCache>
                <c:ptCount val="1"/>
                <c:pt idx="0">
                  <c:v>0</c:v>
                </c:pt>
              </c:strCache>
            </c:strRef>
          </c:tx>
          <c:spPr>
            <a:solidFill>
              <a:schemeClr val="accent1"/>
            </a:solidFill>
          </c:spPr>
          <c:cat>
            <c:numRef>
              <c:f>'Overall Metrics'!$Q$2:$Q$45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Metrics'!$R$2:$R$45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180072832"/>
        <c:axId val="180074752"/>
      </c:barChart>
      <c:catAx>
        <c:axId val="180072832"/>
        <c:scaling>
          <c:orientation val="minMax"/>
        </c:scaling>
        <c:delete val="1"/>
        <c:axPos val="b"/>
        <c:title>
          <c:tx>
            <c:rich>
              <a:bodyPr/>
              <a:lstStyle/>
              <a:p>
                <a:pPr>
                  <a:defRPr/>
                </a:pPr>
                <a:r>
                  <a:rPr lang="en-US"/>
                  <a:t>Clustering Coefficient</a:t>
                </a:r>
              </a:p>
            </c:rich>
          </c:tx>
          <c:layout>
            <c:manualLayout>
              <c:xMode val="edge"/>
              <c:yMode val="edge"/>
              <c:x val="0.33732726180312089"/>
              <c:y val="0.82619320971975252"/>
            </c:manualLayout>
          </c:layout>
        </c:title>
        <c:numFmt formatCode="#,##0.00" sourceLinked="1"/>
        <c:tickLblPos val="none"/>
        <c:crossAx val="180074752"/>
        <c:crosses val="autoZero"/>
        <c:auto val="1"/>
        <c:lblAlgn val="ctr"/>
        <c:lblOffset val="100"/>
      </c:catAx>
      <c:valAx>
        <c:axId val="180074752"/>
        <c:scaling>
          <c:orientation val="minMax"/>
        </c:scaling>
        <c:axPos val="l"/>
        <c:majorGridlines/>
        <c:title>
          <c:tx>
            <c:rich>
              <a:bodyPr rot="-5400000" vert="horz"/>
              <a:lstStyle/>
              <a:p>
                <a:pPr>
                  <a:defRPr/>
                </a:pPr>
                <a:r>
                  <a:rPr lang="en-US"/>
                  <a:t>Frequency</a:t>
                </a:r>
              </a:p>
            </c:rich>
          </c:tx>
        </c:title>
        <c:numFmt formatCode="General" sourceLinked="1"/>
        <c:tickLblPos val="nextTo"/>
        <c:crossAx val="180072832"/>
        <c:crosses val="autoZero"/>
        <c:crossBetween val="between"/>
      </c:valAx>
    </c:plotArea>
  </c:chart>
  <c:printSettings>
    <c:headerFooter/>
    <c:pageMargins b="0.75000000000000622" l="0.70000000000000062" r="0.70000000000000062" t="0.750000000000006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2.7639579878385909E-3"/>
          <c:y val="8.0430855234004828E-3"/>
          <c:w val="0.99723592884222645"/>
          <c:h val="0.98391246548726652"/>
        </c:manualLayout>
      </c:layout>
      <c:barChart>
        <c:barDir val="col"/>
        <c:grouping val="clustered"/>
        <c:ser>
          <c:idx val="1"/>
          <c:order val="0"/>
          <c:tx>
            <c:strRef>
              <c:f>'Overall Metrics'!$T$2</c:f>
              <c:strCache>
                <c:ptCount val="1"/>
                <c:pt idx="0">
                  <c:v>#REF!</c:v>
                </c:pt>
              </c:strCache>
            </c:strRef>
          </c:tx>
          <c:spPr>
            <a:solidFill>
              <a:schemeClr val="accent1"/>
            </a:solidFill>
          </c:spPr>
          <c:cat>
            <c:numRef>
              <c:f>'Overall Metrics'!$S$2:$S$45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Metrics'!$T$2:$T$45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189819520"/>
        <c:axId val="189825408"/>
      </c:barChart>
      <c:catAx>
        <c:axId val="189819520"/>
        <c:scaling>
          <c:orientation val="minMax"/>
        </c:scaling>
        <c:delete val="1"/>
        <c:axPos val="b"/>
        <c:numFmt formatCode="#,##0.00" sourceLinked="1"/>
        <c:tickLblPos val="none"/>
        <c:crossAx val="189825408"/>
        <c:crosses val="autoZero"/>
        <c:auto val="1"/>
        <c:lblAlgn val="ctr"/>
        <c:lblOffset val="100"/>
      </c:catAx>
      <c:valAx>
        <c:axId val="189825408"/>
        <c:scaling>
          <c:orientation val="minMax"/>
        </c:scaling>
        <c:delete val="1"/>
        <c:axPos val="l"/>
        <c:numFmt formatCode="General" sourceLinked="1"/>
        <c:tickLblPos val="none"/>
        <c:crossAx val="189819520"/>
        <c:crosses val="autoZero"/>
        <c:crossBetween val="between"/>
      </c:valAx>
      <c:spPr>
        <a:solidFill>
          <a:schemeClr val="bg1">
            <a:lumMod val="85000"/>
          </a:schemeClr>
        </a:solidFill>
        <a:ln>
          <a:noFill/>
        </a:ln>
      </c:spPr>
    </c:plotArea>
  </c:chart>
  <c:spPr>
    <a:noFill/>
    <a:ln>
      <a:noFill/>
    </a:ln>
  </c:spPr>
  <c:printSettings>
    <c:headerFooter/>
    <c:pageMargins b="0.75000000000000666" l="0.70000000000000062" r="0.70000000000000062" t="0.7500000000000066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24</xdr:row>
      <xdr:rowOff>38100</xdr:rowOff>
    </xdr:from>
    <xdr:to>
      <xdr:col>1</xdr:col>
      <xdr:colOff>918209</xdr:colOff>
      <xdr:row>31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38</xdr:row>
      <xdr:rowOff>38100</xdr:rowOff>
    </xdr:from>
    <xdr:to>
      <xdr:col>1</xdr:col>
      <xdr:colOff>918209</xdr:colOff>
      <xdr:row>45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52</xdr:row>
      <xdr:rowOff>28575</xdr:rowOff>
    </xdr:from>
    <xdr:to>
      <xdr:col>1</xdr:col>
      <xdr:colOff>918209</xdr:colOff>
      <xdr:row>59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66</xdr:row>
      <xdr:rowOff>9525</xdr:rowOff>
    </xdr:from>
    <xdr:to>
      <xdr:col>1</xdr:col>
      <xdr:colOff>918210</xdr:colOff>
      <xdr:row>73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80</xdr:row>
      <xdr:rowOff>19050</xdr:rowOff>
    </xdr:from>
    <xdr:to>
      <xdr:col>2</xdr:col>
      <xdr:colOff>3810</xdr:colOff>
      <xdr:row>87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19050</xdr:rowOff>
    </xdr:from>
    <xdr:to>
      <xdr:col>1</xdr:col>
      <xdr:colOff>918210</xdr:colOff>
      <xdr:row>101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108</xdr:row>
      <xdr:rowOff>9525</xdr:rowOff>
    </xdr:from>
    <xdr:to>
      <xdr:col>1</xdr:col>
      <xdr:colOff>918210</xdr:colOff>
      <xdr:row>115</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xdr:row>
      <xdr:rowOff>0</xdr:rowOff>
    </xdr:from>
    <xdr:to>
      <xdr:col>19</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J419" totalsRowShown="0">
  <autoFilter ref="A2:J419">
    <filterColumn colId="3"/>
    <filterColumn colId="4"/>
    <filterColumn colId="5"/>
    <filterColumn colId="6"/>
    <filterColumn colId="7"/>
    <filterColumn colId="8"/>
    <filterColumn colId="9"/>
  </autoFilter>
  <tableColumns count="10">
    <tableColumn id="1" name="Vertex 1" dataDxfId="1" dataCellStyle="NodeXL Required"/>
    <tableColumn id="2" name="Vertex 2" dataDxfId="0" dataCellStyle="NodeXL Required"/>
    <tableColumn id="3" name="Color" dataDxfId="66" dataCellStyle="NodeXL Visual Property"/>
    <tableColumn id="4" name="Width" dataDxfId="65" dataCellStyle="NodeXL Visual Property"/>
    <tableColumn id="5" name="Opacity" dataDxfId="64" dataCellStyle="NodeXL Visual Property"/>
    <tableColumn id="6" name="Visibility" dataDxfId="63" dataCellStyle="NodeXL Visual Property"/>
    <tableColumn id="10" name="Label" dataDxfId="62" dataCellStyle="NodeXL Label"/>
    <tableColumn id="7" name="ID" dataDxfId="61" dataCellStyle="NodeXL Do Not Edit"/>
    <tableColumn id="9" name="Dynamic Filter" dataDxfId="60" dataCellStyle="NodeXL Do Not Edit"/>
    <tableColumn id="8" name="Add Your Own Columns Here" dataDxfId="59" dataCellStyle="NodeXL Other Column"/>
  </tableColumns>
  <tableStyleInfo name="NodeXL Table" showFirstColumn="0" showLastColumn="0" showRowStripes="0" showColumnStripes="0"/>
</table>
</file>

<file path=xl/tables/table2.xml><?xml version="1.0" encoding="utf-8"?>
<table xmlns="http://schemas.openxmlformats.org/spreadsheetml/2006/main" id="2" name="Vertices" displayName="Vertices" ref="A2:AA3" totalsRowShown="0" headerRowDxfId="58" dataDxfId="57">
  <autoFilter ref="A2:AA3">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autoFilter>
  <tableColumns count="27">
    <tableColumn id="1" name="Vertex" dataDxfId="56" dataCellStyle="NodeXL Required"/>
    <tableColumn id="21" name="Degree" dataDxfId="55" dataCellStyle="NodeXL Graph Metric"/>
    <tableColumn id="22" name="In-Degree" dataDxfId="54" dataCellStyle="NodeXL Graph Metric"/>
    <tableColumn id="23" name="Out-Degree" dataDxfId="53" dataCellStyle="NodeXL Graph Metric"/>
    <tableColumn id="24" name="Betweenness Centrality" dataDxfId="52" dataCellStyle="NodeXL Graph Metric"/>
    <tableColumn id="25" name="Closeness Centrality" dataDxfId="51" dataCellStyle="NodeXL Graph Metric"/>
    <tableColumn id="26" name="Eigenvector Centrality" dataDxfId="50" dataCellStyle="NodeXL Graph Metric"/>
    <tableColumn id="27" name="Clustering Coefficient" dataDxfId="49" dataCellStyle="NodeXL Graph Metric"/>
    <tableColumn id="2" name="Color" dataDxfId="48" dataCellStyle="NodeXL Visual Property"/>
    <tableColumn id="5" name="Shape" dataDxfId="47" dataCellStyle="NodeXL Visual Property"/>
    <tableColumn id="6" name="Size" dataDxfId="46" dataCellStyle="NodeXL Visual Property"/>
    <tableColumn id="4" name="Opacity" dataDxfId="45" dataCellStyle="NodeXL Visual Property"/>
    <tableColumn id="7" name="Image File" dataDxfId="44" dataCellStyle="NodeXL Visual Property"/>
    <tableColumn id="3" name="Visibility" dataDxfId="43" dataCellStyle="NodeXL Visual Property"/>
    <tableColumn id="10" name="Label" dataDxfId="42" dataCellStyle="NodeXL Label"/>
    <tableColumn id="16" name="Label Fill Color" dataDxfId="41" dataCellStyle="NodeXL Label"/>
    <tableColumn id="9" name="Label Position" dataDxfId="40" dataCellStyle="NodeXL Label"/>
    <tableColumn id="8" name="Tooltip" dataDxfId="39" dataCellStyle="NodeXL Label"/>
    <tableColumn id="18" name="Layout Order" dataDxfId="38" dataCellStyle="NodeXL Layout"/>
    <tableColumn id="13" name="X" dataDxfId="37" dataCellStyle="NodeXL Layout"/>
    <tableColumn id="14" name="Y" dataDxfId="36" dataCellStyle="NodeXL Layout"/>
    <tableColumn id="12" name="Locked?" dataDxfId="35" dataCellStyle="NodeXL Layout"/>
    <tableColumn id="19" name="Polar R" dataDxfId="34" dataCellStyle="NodeXL Layout"/>
    <tableColumn id="20" name="Polar Angle" dataDxfId="33" dataCellStyle="NodeXL Layout"/>
    <tableColumn id="11" name="ID" dataDxfId="32" dataCellStyle="NodeXL Do Not Edit"/>
    <tableColumn id="28" name="Dynamic Filter" dataDxfId="31" dataCellStyle="NodeXL Do Not Edit"/>
    <tableColumn id="17" name="Add Your Own Columns Here" dataDxfId="30"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Clusters" displayName="Clusters" ref="A1:C2" totalsRowShown="0">
  <autoFilter ref="A1:C2">
    <filterColumn colId="1"/>
    <filterColumn colId="2"/>
  </autoFilter>
  <tableColumns count="3">
    <tableColumn id="1" name="Cluster" dataDxfId="29"/>
    <tableColumn id="2" name="Vertex Color" dataDxfId="28"/>
    <tableColumn id="3" name="Vertex Shape" dataDxfId="27"/>
  </tableColumns>
  <tableStyleInfo name="TableStyleMedium9" showFirstColumn="0" showLastColumn="0" showRowStripes="1" showColumnStripes="0"/>
</table>
</file>

<file path=xl/tables/table4.xml><?xml version="1.0" encoding="utf-8"?>
<table xmlns="http://schemas.openxmlformats.org/spreadsheetml/2006/main" id="5" name="ClusterVertices" displayName="ClusterVertices" ref="A1:B2" totalsRowShown="0" headerRowDxfId="26" dataDxfId="25">
  <autoFilter ref="A1:B2"/>
  <tableColumns count="2">
    <tableColumn id="1" name="Cluster" dataDxfId="24"/>
    <tableColumn id="2" name="Vertex" dataDxfId="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C22" totalsRowShown="0" dataCellStyle="NodeXL Graph Metric">
  <autoFilter ref="A1:C22">
    <filterColumn colId="2"/>
  </autoFilter>
  <tableColumns count="3">
    <tableColumn id="1" name="Metric" dataDxfId="22" dataCellStyle="NodeXL Graph Metric"/>
    <tableColumn id="2" name="Value" dataDxfId="21" dataCellStyle="NodeXL Graph Metric"/>
    <tableColumn id="3" name="Comments"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E1:T45" totalsRowShown="0">
  <autoFilter ref="E1:T45">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autoFilter>
  <tableColumns count="16">
    <tableColumn id="1" name="Degree Bin" dataDxfId="19"/>
    <tableColumn id="2" name="Degree Frequency" dataDxfId="18">
      <calculatedColumnFormula>COUNTIF(Vertices[Degree], "&gt;= " &amp; E2) - COUNTIF(Vertices[Degree], "&gt;=" &amp; E3)</calculatedColumnFormula>
    </tableColumn>
    <tableColumn id="3" name="In-Degree Bin" dataDxfId="17"/>
    <tableColumn id="4" name="In-Degree Frequency" dataDxfId="16">
      <calculatedColumnFormula>COUNTIF(Vertices[In-Degree], "&gt;= " &amp; G2) - COUNTIF(Vertices[In-Degree], "&gt;=" &amp; G3)</calculatedColumnFormula>
    </tableColumn>
    <tableColumn id="5" name="Out-Degree Bin" dataDxfId="15"/>
    <tableColumn id="6" name="Out-Degree Frequency" dataDxfId="14">
      <calculatedColumnFormula>COUNTIF(Vertices[Out-Degree], "&gt;= " &amp; I2) - COUNTIF(Vertices[Out-Degree], "&gt;=" &amp; I3)</calculatedColumnFormula>
    </tableColumn>
    <tableColumn id="7" name="Betweenness Centrality Bin" dataDxfId="13"/>
    <tableColumn id="8" name="Betweenness Centrality Frequency" dataDxfId="12">
      <calculatedColumnFormula>COUNTIF(Vertices[Betweenness Centrality], "&gt;= " &amp; K2) - COUNTIF(Vertices[Betweenness Centrality], "&gt;=" &amp; K3)</calculatedColumnFormula>
    </tableColumn>
    <tableColumn id="9" name="Closeness Centrality Bin" dataDxfId="11"/>
    <tableColumn id="10" name="Closeness Centrality Frequency" dataDxfId="10">
      <calculatedColumnFormula>COUNTIF(Vertices[Closeness Centrality], "&gt;= " &amp; M2) - COUNTIF(Vertices[Closeness Centrality], "&gt;=" &amp; M3)</calculatedColumnFormula>
    </tableColumn>
    <tableColumn id="11" name="Eigenvector Centrality Bin" dataDxfId="9"/>
    <tableColumn id="12" name="Eigenvector Centrality Frequency" dataDxfId="8">
      <calculatedColumnFormula>COUNTIF(Vertices[Eigenvector Centrality], "&gt;= " &amp; O2) - COUNTIF(Vertices[Eigenvector Centrality], "&gt;=" &amp; O3)</calculatedColumnFormula>
    </tableColumn>
    <tableColumn id="13" name="Clustering Coefficient Bin" dataDxfId="7"/>
    <tableColumn id="14" name="Clustering Coefficient Frequency" dataDxfId="6">
      <calculatedColumnFormula>COUNTIF(Vertices[Clustering Coefficient], "&gt;= " &amp; Q2) - COUNTIF(Vertices[Clustering Coefficient], "&gt;=" &amp; Q3)</calculatedColumnFormula>
    </tableColumn>
    <tableColumn id="15" name="Dynamic Filter Bin" dataDxfId="5"/>
    <tableColumn id="16" name="Dynamic Filter Frequency" dataDxfId="4">
      <calculatedColumnFormula>COUNTIF(Vertices[Clustering Coefficient], "&gt;= " &amp; S2) - COUNTIF(Vertices[Clustering Coefficient], "&gt;=" &amp; S3)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V1:W4" totalsRowShown="0">
  <autoFilter ref="V1:W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7" name="PerWorkbookSettings" displayName="PerWorkbookSettings" ref="G1:H15" totalsRowShown="0" headerRowDxfId="3">
  <autoFilter ref="G1:H15"/>
  <tableColumns count="2">
    <tableColumn id="1" name="Per-Workbook Setting"/>
    <tableColumn id="2" name="Value"/>
  </tableColumns>
  <tableStyleInfo name="TableStyleMedium9" showFirstColumn="0" showLastColumn="0" showRowStripes="1" showColumnStripes="0"/>
</table>
</file>

<file path=xl/tables/table9.xml><?xml version="1.0" encoding="utf-8"?>
<table xmlns="http://schemas.openxmlformats.org/spreadsheetml/2006/main" id="8" name="DynamicFilterSettings" displayName="DynamicFilterSettings" ref="J1:M2" totalsRowShown="0" headerRowDxfId="2">
  <autoFilter ref="J1:M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sheetPr codeName="Sheet1"/>
  <dimension ref="A1:K419"/>
  <sheetViews>
    <sheetView tabSelected="1" workbookViewId="0">
      <pane ySplit="2" topLeftCell="A3" activePane="bottomLeft" state="frozen"/>
      <selection pane="bottomLeft" activeCell="C7" sqref="C7"/>
    </sheetView>
  </sheetViews>
  <sheetFormatPr defaultRowHeight="15"/>
  <cols>
    <col min="1" max="2" width="10.42578125" style="1" customWidth="1"/>
    <col min="3" max="3" width="7.85546875" style="3" bestFit="1" customWidth="1"/>
    <col min="4" max="4" width="8.7109375" style="2" bestFit="1" customWidth="1"/>
    <col min="5" max="5" width="9.85546875" style="2" bestFit="1" customWidth="1"/>
    <col min="6" max="6" width="11" style="3" bestFit="1" customWidth="1"/>
    <col min="7" max="7" width="7.85546875" style="1" hidden="1" customWidth="1"/>
    <col min="8" max="8" width="5" style="3" hidden="1" customWidth="1"/>
    <col min="9" max="9" width="16" style="3" hidden="1" customWidth="1"/>
    <col min="10" max="10" width="29.28515625" bestFit="1" customWidth="1"/>
    <col min="11" max="12" width="9.140625" customWidth="1"/>
  </cols>
  <sheetData>
    <row r="1" spans="1:10">
      <c r="C1" s="30" t="s">
        <v>50</v>
      </c>
      <c r="D1" s="31"/>
      <c r="E1" s="31"/>
      <c r="F1" s="30"/>
      <c r="G1" s="27" t="s">
        <v>57</v>
      </c>
      <c r="H1" s="32" t="s">
        <v>51</v>
      </c>
      <c r="I1" s="32"/>
      <c r="J1" s="29" t="s">
        <v>52</v>
      </c>
    </row>
    <row r="2" spans="1:10">
      <c r="A2" s="1" t="s">
        <v>0</v>
      </c>
      <c r="B2" s="1" t="s">
        <v>1</v>
      </c>
      <c r="C2" t="s">
        <v>2</v>
      </c>
      <c r="D2" t="s">
        <v>3</v>
      </c>
      <c r="E2" t="s">
        <v>4</v>
      </c>
      <c r="F2" t="s">
        <v>11</v>
      </c>
      <c r="G2" s="1" t="s">
        <v>57</v>
      </c>
      <c r="H2" t="s">
        <v>12</v>
      </c>
      <c r="I2" t="s">
        <v>47</v>
      </c>
      <c r="J2" t="s">
        <v>28</v>
      </c>
    </row>
    <row r="3" spans="1:10" ht="15" customHeight="1">
      <c r="A3" s="17" t="s">
        <v>146</v>
      </c>
      <c r="B3" s="17" t="s">
        <v>147</v>
      </c>
      <c r="C3" s="18"/>
      <c r="D3" s="19"/>
      <c r="E3" s="20"/>
      <c r="F3" s="18"/>
      <c r="G3" s="27"/>
      <c r="H3" s="15"/>
      <c r="I3" s="15"/>
      <c r="J3" s="16"/>
    </row>
    <row r="4" spans="1:10" ht="15" customHeight="1">
      <c r="A4" s="17" t="s">
        <v>148</v>
      </c>
      <c r="B4" s="17" t="s">
        <v>147</v>
      </c>
      <c r="C4" s="18"/>
      <c r="D4" s="19"/>
      <c r="E4" s="20"/>
      <c r="F4" s="18"/>
      <c r="G4" s="27"/>
      <c r="H4" s="15"/>
      <c r="I4" s="15"/>
      <c r="J4" s="16"/>
    </row>
    <row r="5" spans="1:10">
      <c r="A5" s="17" t="s">
        <v>149</v>
      </c>
      <c r="B5" s="17" t="s">
        <v>147</v>
      </c>
      <c r="C5" s="18"/>
      <c r="D5" s="19"/>
      <c r="E5" s="20"/>
      <c r="F5" s="18"/>
      <c r="G5" s="27"/>
      <c r="H5" s="15"/>
      <c r="I5" s="15"/>
      <c r="J5" s="16"/>
    </row>
    <row r="6" spans="1:10">
      <c r="A6" s="17" t="s">
        <v>150</v>
      </c>
      <c r="B6" s="17" t="s">
        <v>147</v>
      </c>
      <c r="C6" s="18"/>
      <c r="D6" s="19"/>
      <c r="E6" s="20"/>
      <c r="F6" s="18"/>
      <c r="G6" s="27"/>
      <c r="H6" s="15"/>
      <c r="I6" s="15"/>
      <c r="J6" s="16"/>
    </row>
    <row r="7" spans="1:10">
      <c r="A7" s="17" t="s">
        <v>151</v>
      </c>
      <c r="B7" s="17" t="s">
        <v>147</v>
      </c>
      <c r="C7" s="18"/>
      <c r="D7" s="19"/>
      <c r="E7" s="20"/>
      <c r="F7" s="18"/>
      <c r="G7" s="27"/>
      <c r="H7" s="15"/>
      <c r="I7" s="15"/>
      <c r="J7" s="16"/>
    </row>
    <row r="8" spans="1:10">
      <c r="A8" s="17" t="s">
        <v>152</v>
      </c>
      <c r="B8" s="17" t="s">
        <v>147</v>
      </c>
      <c r="C8" s="18"/>
      <c r="D8" s="19"/>
      <c r="E8" s="20"/>
      <c r="F8" s="18"/>
      <c r="G8" s="27"/>
      <c r="H8" s="15"/>
      <c r="I8" s="15"/>
      <c r="J8" s="16"/>
    </row>
    <row r="9" spans="1:10">
      <c r="A9" s="17" t="s">
        <v>153</v>
      </c>
      <c r="B9" s="17" t="s">
        <v>147</v>
      </c>
      <c r="C9" s="18"/>
      <c r="D9" s="19"/>
      <c r="E9" s="20"/>
      <c r="F9" s="18"/>
      <c r="G9" s="27"/>
      <c r="H9" s="15"/>
      <c r="I9" s="15"/>
      <c r="J9" s="16"/>
    </row>
    <row r="10" spans="1:10">
      <c r="A10" s="17" t="s">
        <v>154</v>
      </c>
      <c r="B10" s="17" t="s">
        <v>147</v>
      </c>
      <c r="C10" s="18"/>
      <c r="D10" s="19"/>
      <c r="E10" s="20"/>
      <c r="F10" s="18"/>
      <c r="G10" s="27"/>
      <c r="H10" s="15"/>
      <c r="I10" s="15"/>
      <c r="J10" s="16"/>
    </row>
    <row r="11" spans="1:10">
      <c r="A11" s="17" t="s">
        <v>155</v>
      </c>
      <c r="B11" s="17" t="s">
        <v>156</v>
      </c>
      <c r="C11" s="18"/>
      <c r="D11" s="19"/>
      <c r="E11" s="20"/>
      <c r="F11" s="18"/>
      <c r="G11" s="27"/>
      <c r="H11" s="15"/>
      <c r="I11" s="15"/>
      <c r="J11" s="16"/>
    </row>
    <row r="12" spans="1:10">
      <c r="A12" s="17" t="s">
        <v>146</v>
      </c>
      <c r="B12" s="17" t="s">
        <v>156</v>
      </c>
      <c r="C12" s="18"/>
      <c r="D12" s="19"/>
      <c r="E12" s="20"/>
      <c r="F12" s="18"/>
      <c r="G12" s="27"/>
      <c r="H12" s="15"/>
      <c r="I12" s="15"/>
      <c r="J12" s="16"/>
    </row>
    <row r="13" spans="1:10">
      <c r="A13" s="17" t="s">
        <v>157</v>
      </c>
      <c r="B13" s="17" t="s">
        <v>156</v>
      </c>
      <c r="C13" s="18"/>
      <c r="D13" s="19"/>
      <c r="E13" s="20"/>
      <c r="F13" s="18"/>
      <c r="G13" s="27"/>
      <c r="H13" s="15"/>
      <c r="I13" s="15"/>
      <c r="J13" s="16"/>
    </row>
    <row r="14" spans="1:10">
      <c r="A14" s="17" t="s">
        <v>158</v>
      </c>
      <c r="B14" s="17" t="s">
        <v>159</v>
      </c>
      <c r="C14" s="18"/>
      <c r="D14" s="19"/>
      <c r="E14" s="20"/>
      <c r="F14" s="18"/>
      <c r="G14" s="27"/>
      <c r="H14" s="15"/>
      <c r="I14" s="15"/>
      <c r="J14" s="16"/>
    </row>
    <row r="15" spans="1:10">
      <c r="A15" s="17" t="s">
        <v>160</v>
      </c>
      <c r="B15" s="17" t="s">
        <v>159</v>
      </c>
      <c r="C15" s="18"/>
      <c r="D15" s="19"/>
      <c r="E15" s="20"/>
      <c r="F15" s="18"/>
      <c r="G15" s="27"/>
      <c r="H15" s="15"/>
      <c r="I15" s="15"/>
      <c r="J15" s="16"/>
    </row>
    <row r="16" spans="1:10">
      <c r="A16" s="17" t="s">
        <v>161</v>
      </c>
      <c r="B16" s="17" t="s">
        <v>159</v>
      </c>
      <c r="C16" s="18"/>
      <c r="D16" s="19"/>
      <c r="E16" s="20"/>
      <c r="F16" s="18"/>
      <c r="G16" s="27"/>
      <c r="H16" s="15"/>
      <c r="I16" s="15"/>
      <c r="J16" s="16"/>
    </row>
    <row r="17" spans="1:11">
      <c r="A17" s="17" t="s">
        <v>162</v>
      </c>
      <c r="B17" s="17" t="s">
        <v>159</v>
      </c>
      <c r="C17" s="18"/>
      <c r="D17" s="19"/>
      <c r="E17" s="20"/>
      <c r="F17" s="18"/>
      <c r="G17" s="27"/>
      <c r="H17" s="15"/>
      <c r="I17" s="15"/>
      <c r="J17" s="16"/>
    </row>
    <row r="18" spans="1:11">
      <c r="A18" s="17" t="s">
        <v>161</v>
      </c>
      <c r="B18" s="17" t="s">
        <v>159</v>
      </c>
      <c r="C18" s="18"/>
      <c r="D18" s="19"/>
      <c r="E18" s="20"/>
      <c r="F18" s="18"/>
      <c r="G18" s="27"/>
      <c r="H18" s="15"/>
      <c r="I18" s="15"/>
      <c r="J18" s="16"/>
    </row>
    <row r="19" spans="1:11">
      <c r="A19" s="17" t="s">
        <v>162</v>
      </c>
      <c r="B19" s="17" t="s">
        <v>159</v>
      </c>
      <c r="C19" s="18"/>
      <c r="D19" s="19"/>
      <c r="E19" s="20"/>
      <c r="F19" s="18"/>
      <c r="G19" s="27"/>
      <c r="H19" s="15"/>
      <c r="I19" s="15"/>
      <c r="J19" s="16"/>
    </row>
    <row r="20" spans="1:11">
      <c r="A20" s="17" t="s">
        <v>161</v>
      </c>
      <c r="B20" s="17" t="s">
        <v>159</v>
      </c>
      <c r="C20" s="18"/>
      <c r="D20" s="19"/>
      <c r="E20" s="20"/>
      <c r="F20" s="18"/>
      <c r="G20" s="27"/>
      <c r="H20" s="15"/>
      <c r="I20" s="15"/>
      <c r="J20" s="16"/>
    </row>
    <row r="21" spans="1:11">
      <c r="A21" s="17" t="s">
        <v>163</v>
      </c>
      <c r="B21" s="17" t="s">
        <v>164</v>
      </c>
      <c r="C21" s="18"/>
      <c r="D21" s="19"/>
      <c r="E21" s="20"/>
      <c r="F21" s="18"/>
      <c r="G21" s="27"/>
      <c r="H21" s="15"/>
      <c r="I21" s="15"/>
      <c r="J21" s="16"/>
    </row>
    <row r="22" spans="1:11">
      <c r="A22" s="17" t="s">
        <v>165</v>
      </c>
      <c r="B22" s="17" t="s">
        <v>164</v>
      </c>
      <c r="C22" s="18"/>
      <c r="D22" s="19"/>
      <c r="E22" s="20"/>
      <c r="F22" s="18"/>
      <c r="G22" s="27"/>
      <c r="H22" s="15"/>
      <c r="I22" s="15"/>
      <c r="J22" s="16"/>
    </row>
    <row r="23" spans="1:11">
      <c r="A23" s="17" t="s">
        <v>166</v>
      </c>
      <c r="B23" s="17" t="s">
        <v>164</v>
      </c>
      <c r="C23" s="18"/>
      <c r="D23" s="19"/>
      <c r="E23" s="20"/>
      <c r="F23" s="18"/>
      <c r="G23" s="27"/>
      <c r="H23" s="15"/>
      <c r="I23" s="15"/>
      <c r="J23" s="16"/>
      <c r="K23" s="7"/>
    </row>
    <row r="24" spans="1:11">
      <c r="A24" s="17" t="s">
        <v>167</v>
      </c>
      <c r="B24" s="17" t="s">
        <v>164</v>
      </c>
      <c r="C24" s="18"/>
      <c r="D24" s="19"/>
      <c r="E24" s="20"/>
      <c r="F24" s="18"/>
      <c r="G24" s="27"/>
      <c r="H24" s="15"/>
      <c r="I24" s="15"/>
      <c r="J24" s="16"/>
    </row>
    <row r="25" spans="1:11">
      <c r="A25" s="17" t="s">
        <v>163</v>
      </c>
      <c r="B25" s="17" t="s">
        <v>164</v>
      </c>
      <c r="C25" s="18"/>
      <c r="D25" s="19"/>
      <c r="E25" s="20"/>
      <c r="F25" s="18"/>
      <c r="G25" s="27"/>
      <c r="H25" s="15"/>
      <c r="I25" s="15"/>
      <c r="J25" s="16"/>
    </row>
    <row r="26" spans="1:11">
      <c r="A26" s="17" t="s">
        <v>167</v>
      </c>
      <c r="B26" s="17" t="s">
        <v>164</v>
      </c>
      <c r="C26" s="18"/>
      <c r="D26" s="19"/>
      <c r="E26" s="20"/>
      <c r="F26" s="18"/>
      <c r="G26" s="27"/>
      <c r="H26" s="15"/>
      <c r="I26" s="15"/>
      <c r="J26" s="16"/>
    </row>
    <row r="27" spans="1:11">
      <c r="A27" s="17" t="s">
        <v>166</v>
      </c>
      <c r="B27" s="17" t="s">
        <v>164</v>
      </c>
      <c r="C27" s="18"/>
      <c r="D27" s="19"/>
      <c r="E27" s="20"/>
      <c r="F27" s="18"/>
      <c r="G27" s="27"/>
      <c r="H27" s="15"/>
      <c r="I27" s="15"/>
      <c r="J27" s="16"/>
    </row>
    <row r="28" spans="1:11">
      <c r="A28" s="17" t="s">
        <v>168</v>
      </c>
      <c r="B28" s="17" t="s">
        <v>169</v>
      </c>
      <c r="C28" s="18"/>
      <c r="D28" s="19"/>
      <c r="E28" s="20"/>
      <c r="F28" s="18"/>
      <c r="G28" s="27"/>
      <c r="H28" s="15"/>
      <c r="I28" s="15"/>
      <c r="J28" s="16"/>
    </row>
    <row r="29" spans="1:11">
      <c r="A29" s="17" t="s">
        <v>170</v>
      </c>
      <c r="B29" s="17" t="s">
        <v>171</v>
      </c>
      <c r="C29" s="18"/>
      <c r="D29" s="19"/>
      <c r="E29" s="20"/>
      <c r="F29" s="18"/>
      <c r="G29" s="27"/>
      <c r="H29" s="15"/>
      <c r="I29" s="15"/>
      <c r="J29" s="16"/>
    </row>
    <row r="30" spans="1:11">
      <c r="A30" s="17" t="s">
        <v>172</v>
      </c>
      <c r="B30" s="17" t="s">
        <v>171</v>
      </c>
      <c r="C30" s="18"/>
      <c r="D30" s="19"/>
      <c r="E30" s="20"/>
      <c r="F30" s="18"/>
      <c r="G30" s="27"/>
      <c r="H30" s="15"/>
      <c r="I30" s="15"/>
      <c r="J30" s="16"/>
    </row>
    <row r="31" spans="1:11">
      <c r="A31" s="17" t="s">
        <v>173</v>
      </c>
      <c r="B31" s="17" t="s">
        <v>171</v>
      </c>
      <c r="C31" s="18"/>
      <c r="D31" s="19"/>
      <c r="E31" s="20"/>
      <c r="F31" s="18"/>
      <c r="G31" s="27"/>
      <c r="H31" s="15"/>
      <c r="I31" s="15"/>
      <c r="J31" s="16"/>
    </row>
    <row r="32" spans="1:11">
      <c r="A32" s="17" t="s">
        <v>174</v>
      </c>
      <c r="B32" s="17" t="s">
        <v>171</v>
      </c>
      <c r="C32" s="18"/>
      <c r="D32" s="19"/>
      <c r="E32" s="20"/>
      <c r="F32" s="18"/>
      <c r="G32" s="27"/>
      <c r="H32" s="15"/>
      <c r="I32" s="15"/>
      <c r="J32" s="16"/>
    </row>
    <row r="33" spans="1:10">
      <c r="A33" s="17" t="s">
        <v>175</v>
      </c>
      <c r="B33" s="17" t="s">
        <v>171</v>
      </c>
      <c r="C33" s="18"/>
      <c r="D33" s="19"/>
      <c r="E33" s="20"/>
      <c r="F33" s="18"/>
      <c r="G33" s="27"/>
      <c r="H33" s="15"/>
      <c r="I33" s="15"/>
      <c r="J33" s="16"/>
    </row>
    <row r="34" spans="1:10">
      <c r="A34" s="17" t="s">
        <v>176</v>
      </c>
      <c r="B34" s="17" t="s">
        <v>171</v>
      </c>
      <c r="C34" s="18"/>
      <c r="D34" s="19"/>
      <c r="E34" s="20"/>
      <c r="F34" s="18"/>
      <c r="G34" s="27"/>
      <c r="H34" s="15"/>
      <c r="I34" s="15"/>
      <c r="J34" s="16"/>
    </row>
    <row r="35" spans="1:10">
      <c r="A35" s="17" t="s">
        <v>177</v>
      </c>
      <c r="B35" s="17" t="s">
        <v>178</v>
      </c>
      <c r="C35" s="18"/>
      <c r="D35" s="19"/>
      <c r="E35" s="20"/>
      <c r="F35" s="18"/>
      <c r="G35" s="27"/>
      <c r="H35" s="15"/>
      <c r="I35" s="15"/>
      <c r="J35" s="16"/>
    </row>
    <row r="36" spans="1:10">
      <c r="A36" s="17" t="s">
        <v>179</v>
      </c>
      <c r="B36" s="17" t="s">
        <v>178</v>
      </c>
      <c r="C36" s="18"/>
      <c r="D36" s="19"/>
      <c r="E36" s="20"/>
      <c r="F36" s="18"/>
      <c r="G36" s="27"/>
      <c r="H36" s="15"/>
      <c r="I36" s="15"/>
      <c r="J36" s="16"/>
    </row>
    <row r="37" spans="1:10">
      <c r="A37" s="17" t="s">
        <v>180</v>
      </c>
      <c r="B37" s="17" t="s">
        <v>178</v>
      </c>
      <c r="C37" s="18"/>
      <c r="D37" s="19"/>
      <c r="E37" s="20"/>
      <c r="F37" s="18"/>
      <c r="G37" s="27"/>
      <c r="H37" s="15"/>
      <c r="I37" s="15"/>
      <c r="J37" s="16"/>
    </row>
    <row r="38" spans="1:10">
      <c r="A38" s="17" t="s">
        <v>181</v>
      </c>
      <c r="B38" s="17" t="s">
        <v>178</v>
      </c>
      <c r="C38" s="18"/>
      <c r="D38" s="19"/>
      <c r="E38" s="20"/>
      <c r="F38" s="18"/>
      <c r="G38" s="27"/>
      <c r="H38" s="15"/>
      <c r="I38" s="15"/>
      <c r="J38" s="16"/>
    </row>
    <row r="39" spans="1:10">
      <c r="A39" s="17" t="s">
        <v>182</v>
      </c>
      <c r="B39" s="17" t="s">
        <v>178</v>
      </c>
      <c r="C39" s="18"/>
      <c r="D39" s="19"/>
      <c r="E39" s="20"/>
      <c r="F39" s="18"/>
      <c r="G39" s="27"/>
      <c r="H39" s="15"/>
      <c r="I39" s="15"/>
      <c r="J39" s="16"/>
    </row>
    <row r="40" spans="1:10">
      <c r="A40" s="17" t="s">
        <v>183</v>
      </c>
      <c r="B40" s="17" t="s">
        <v>178</v>
      </c>
      <c r="C40" s="18"/>
      <c r="D40" s="19"/>
      <c r="E40" s="20"/>
      <c r="F40" s="18"/>
      <c r="G40" s="27"/>
      <c r="H40" s="15"/>
      <c r="I40" s="15"/>
      <c r="J40" s="16"/>
    </row>
    <row r="41" spans="1:10">
      <c r="A41" s="17" t="s">
        <v>184</v>
      </c>
      <c r="B41" s="17" t="s">
        <v>178</v>
      </c>
      <c r="C41" s="18"/>
      <c r="D41" s="19"/>
      <c r="E41" s="20"/>
      <c r="F41" s="18"/>
      <c r="G41" s="27"/>
      <c r="H41" s="15"/>
      <c r="I41" s="15"/>
      <c r="J41" s="16"/>
    </row>
    <row r="42" spans="1:10">
      <c r="A42" s="17" t="s">
        <v>185</v>
      </c>
      <c r="B42" s="17" t="s">
        <v>178</v>
      </c>
      <c r="C42" s="18"/>
      <c r="D42" s="19"/>
      <c r="E42" s="20"/>
      <c r="F42" s="18"/>
      <c r="G42" s="27"/>
      <c r="H42" s="15"/>
      <c r="I42" s="15"/>
      <c r="J42" s="16"/>
    </row>
    <row r="43" spans="1:10">
      <c r="A43" s="17" t="s">
        <v>173</v>
      </c>
      <c r="B43" s="17" t="s">
        <v>178</v>
      </c>
      <c r="C43" s="18"/>
      <c r="D43" s="19"/>
      <c r="E43" s="20"/>
      <c r="F43" s="18"/>
      <c r="G43" s="27"/>
      <c r="H43" s="15"/>
      <c r="I43" s="15"/>
      <c r="J43" s="16"/>
    </row>
    <row r="44" spans="1:10">
      <c r="A44" s="17" t="s">
        <v>186</v>
      </c>
      <c r="B44" s="17" t="s">
        <v>178</v>
      </c>
      <c r="C44" s="18"/>
      <c r="D44" s="19"/>
      <c r="E44" s="20"/>
      <c r="F44" s="18"/>
      <c r="G44" s="27"/>
      <c r="H44" s="15"/>
      <c r="I44" s="15"/>
      <c r="J44" s="16"/>
    </row>
    <row r="45" spans="1:10">
      <c r="A45" s="17" t="s">
        <v>187</v>
      </c>
      <c r="B45" s="17" t="s">
        <v>178</v>
      </c>
      <c r="C45" s="18"/>
      <c r="D45" s="19"/>
      <c r="E45" s="20"/>
      <c r="F45" s="18"/>
      <c r="G45" s="27"/>
      <c r="H45" s="15"/>
      <c r="I45" s="15"/>
      <c r="J45" s="16"/>
    </row>
    <row r="46" spans="1:10">
      <c r="A46" s="17" t="s">
        <v>173</v>
      </c>
      <c r="B46" s="17" t="s">
        <v>178</v>
      </c>
      <c r="C46" s="18"/>
      <c r="D46" s="19"/>
      <c r="E46" s="20"/>
      <c r="F46" s="18"/>
      <c r="G46" s="27"/>
      <c r="H46" s="15"/>
      <c r="I46" s="15"/>
      <c r="J46" s="16"/>
    </row>
    <row r="47" spans="1:10">
      <c r="A47" s="17" t="s">
        <v>188</v>
      </c>
      <c r="B47" s="17" t="s">
        <v>178</v>
      </c>
      <c r="C47" s="18"/>
      <c r="D47" s="19"/>
      <c r="E47" s="20"/>
      <c r="F47" s="18"/>
      <c r="G47" s="27"/>
      <c r="H47" s="15"/>
      <c r="I47" s="15"/>
      <c r="J47" s="16"/>
    </row>
    <row r="48" spans="1:10">
      <c r="A48" s="17" t="s">
        <v>189</v>
      </c>
      <c r="B48" s="17" t="s">
        <v>178</v>
      </c>
      <c r="C48" s="18"/>
      <c r="D48" s="19"/>
      <c r="E48" s="20"/>
      <c r="F48" s="18"/>
      <c r="G48" s="27"/>
      <c r="H48" s="15"/>
      <c r="I48" s="15"/>
      <c r="J48" s="16"/>
    </row>
    <row r="49" spans="1:10">
      <c r="A49" s="17" t="s">
        <v>190</v>
      </c>
      <c r="B49" s="17" t="s">
        <v>178</v>
      </c>
      <c r="C49" s="18"/>
      <c r="D49" s="19"/>
      <c r="E49" s="20"/>
      <c r="F49" s="18"/>
      <c r="G49" s="27"/>
      <c r="H49" s="15"/>
      <c r="I49" s="15"/>
      <c r="J49" s="16"/>
    </row>
    <row r="50" spans="1:10">
      <c r="A50" s="17" t="s">
        <v>191</v>
      </c>
      <c r="B50" s="17" t="s">
        <v>178</v>
      </c>
      <c r="C50" s="18"/>
      <c r="D50" s="19"/>
      <c r="E50" s="20"/>
      <c r="F50" s="18"/>
      <c r="G50" s="27"/>
      <c r="H50" s="15"/>
      <c r="I50" s="15"/>
      <c r="J50" s="16"/>
    </row>
    <row r="51" spans="1:10">
      <c r="A51" s="17" t="s">
        <v>192</v>
      </c>
      <c r="B51" s="17" t="s">
        <v>178</v>
      </c>
      <c r="C51" s="18"/>
      <c r="D51" s="19"/>
      <c r="E51" s="20"/>
      <c r="F51" s="18"/>
      <c r="G51" s="27"/>
      <c r="H51" s="15"/>
      <c r="I51" s="15"/>
      <c r="J51" s="16"/>
    </row>
    <row r="52" spans="1:10">
      <c r="A52" s="17" t="s">
        <v>193</v>
      </c>
      <c r="B52" s="17" t="s">
        <v>178</v>
      </c>
      <c r="C52" s="18"/>
      <c r="D52" s="19"/>
      <c r="E52" s="20"/>
      <c r="F52" s="18"/>
      <c r="G52" s="27"/>
      <c r="H52" s="15"/>
      <c r="I52" s="15"/>
      <c r="J52" s="16"/>
    </row>
    <row r="53" spans="1:10">
      <c r="A53" s="17" t="s">
        <v>193</v>
      </c>
      <c r="B53" s="17" t="s">
        <v>178</v>
      </c>
      <c r="C53" s="18"/>
      <c r="D53" s="19"/>
      <c r="E53" s="20"/>
      <c r="F53" s="18"/>
      <c r="G53" s="27"/>
      <c r="H53" s="15"/>
      <c r="I53" s="15"/>
      <c r="J53" s="16"/>
    </row>
    <row r="54" spans="1:10">
      <c r="A54" s="17" t="s">
        <v>166</v>
      </c>
      <c r="B54" s="17" t="s">
        <v>178</v>
      </c>
      <c r="C54" s="18"/>
      <c r="D54" s="19"/>
      <c r="E54" s="20"/>
      <c r="F54" s="18"/>
      <c r="G54" s="27"/>
      <c r="H54" s="15"/>
      <c r="I54" s="15"/>
      <c r="J54" s="16"/>
    </row>
    <row r="55" spans="1:10">
      <c r="A55" s="17" t="s">
        <v>194</v>
      </c>
      <c r="B55" s="17" t="s">
        <v>178</v>
      </c>
      <c r="C55" s="18"/>
      <c r="D55" s="19"/>
      <c r="E55" s="20"/>
      <c r="F55" s="18"/>
      <c r="G55" s="27"/>
      <c r="H55" s="15"/>
      <c r="I55" s="15"/>
      <c r="J55" s="16"/>
    </row>
    <row r="56" spans="1:10">
      <c r="A56" s="17" t="s">
        <v>195</v>
      </c>
      <c r="B56" s="17" t="s">
        <v>178</v>
      </c>
      <c r="C56" s="18"/>
      <c r="D56" s="19"/>
      <c r="E56" s="20"/>
      <c r="F56" s="18"/>
      <c r="G56" s="27"/>
      <c r="H56" s="15"/>
      <c r="I56" s="15"/>
      <c r="J56" s="16"/>
    </row>
    <row r="57" spans="1:10">
      <c r="A57" s="17" t="s">
        <v>196</v>
      </c>
      <c r="B57" s="17" t="s">
        <v>178</v>
      </c>
      <c r="C57" s="18"/>
      <c r="D57" s="19"/>
      <c r="E57" s="20"/>
      <c r="F57" s="18"/>
      <c r="G57" s="27"/>
      <c r="H57" s="15"/>
      <c r="I57" s="15"/>
      <c r="J57" s="16"/>
    </row>
    <row r="58" spans="1:10">
      <c r="A58" s="17" t="s">
        <v>197</v>
      </c>
      <c r="B58" s="17" t="s">
        <v>178</v>
      </c>
      <c r="C58" s="18"/>
      <c r="D58" s="19"/>
      <c r="E58" s="20"/>
      <c r="F58" s="18"/>
      <c r="G58" s="27"/>
      <c r="H58" s="15"/>
      <c r="I58" s="15"/>
      <c r="J58" s="16"/>
    </row>
    <row r="59" spans="1:10">
      <c r="A59" s="17" t="s">
        <v>198</v>
      </c>
      <c r="B59" s="17" t="s">
        <v>178</v>
      </c>
      <c r="C59" s="18"/>
      <c r="D59" s="19"/>
      <c r="E59" s="20"/>
      <c r="F59" s="18"/>
      <c r="G59" s="27"/>
      <c r="H59" s="15"/>
      <c r="I59" s="15"/>
      <c r="J59" s="16"/>
    </row>
    <row r="60" spans="1:10">
      <c r="A60" s="17" t="s">
        <v>199</v>
      </c>
      <c r="B60" s="17" t="s">
        <v>200</v>
      </c>
      <c r="C60" s="18"/>
      <c r="D60" s="19"/>
      <c r="E60" s="20"/>
      <c r="F60" s="18"/>
      <c r="G60" s="27"/>
      <c r="H60" s="15"/>
      <c r="I60" s="15"/>
      <c r="J60" s="16"/>
    </row>
    <row r="61" spans="1:10">
      <c r="A61" s="17" t="s">
        <v>201</v>
      </c>
      <c r="B61" s="17" t="s">
        <v>200</v>
      </c>
      <c r="C61" s="18"/>
      <c r="D61" s="19"/>
      <c r="E61" s="20"/>
      <c r="F61" s="18"/>
      <c r="G61" s="27"/>
      <c r="H61" s="15"/>
      <c r="I61" s="15"/>
      <c r="J61" s="16"/>
    </row>
    <row r="62" spans="1:10">
      <c r="A62" s="17" t="s">
        <v>202</v>
      </c>
      <c r="B62" s="17" t="s">
        <v>200</v>
      </c>
      <c r="C62" s="18"/>
      <c r="D62" s="19"/>
      <c r="E62" s="20"/>
      <c r="F62" s="18"/>
      <c r="G62" s="27"/>
      <c r="H62" s="15"/>
      <c r="I62" s="15"/>
      <c r="J62" s="16"/>
    </row>
    <row r="63" spans="1:10">
      <c r="A63" s="17" t="s">
        <v>154</v>
      </c>
      <c r="B63" s="17" t="s">
        <v>200</v>
      </c>
      <c r="C63" s="18"/>
      <c r="D63" s="19"/>
      <c r="E63" s="20"/>
      <c r="F63" s="18"/>
      <c r="G63" s="27"/>
      <c r="H63" s="15"/>
      <c r="I63" s="15"/>
      <c r="J63" s="16"/>
    </row>
    <row r="64" spans="1:10">
      <c r="A64" s="17" t="s">
        <v>203</v>
      </c>
      <c r="B64" s="17" t="s">
        <v>204</v>
      </c>
      <c r="C64" s="18"/>
      <c r="D64" s="19"/>
      <c r="E64" s="20"/>
      <c r="F64" s="18"/>
      <c r="G64" s="27"/>
      <c r="H64" s="15"/>
      <c r="I64" s="15"/>
      <c r="J64" s="16"/>
    </row>
    <row r="65" spans="1:10">
      <c r="A65" s="17" t="s">
        <v>205</v>
      </c>
      <c r="B65" s="17" t="s">
        <v>204</v>
      </c>
      <c r="C65" s="18"/>
      <c r="D65" s="19"/>
      <c r="E65" s="20"/>
      <c r="F65" s="18"/>
      <c r="G65" s="27"/>
      <c r="H65" s="15"/>
      <c r="I65" s="15"/>
      <c r="J65" s="16"/>
    </row>
    <row r="66" spans="1:10">
      <c r="A66" s="17" t="s">
        <v>166</v>
      </c>
      <c r="B66" s="17" t="s">
        <v>204</v>
      </c>
      <c r="C66" s="18"/>
      <c r="D66" s="19"/>
      <c r="E66" s="20"/>
      <c r="F66" s="18"/>
      <c r="G66" s="27"/>
      <c r="H66" s="15"/>
      <c r="I66" s="15"/>
      <c r="J66" s="16"/>
    </row>
    <row r="67" spans="1:10">
      <c r="A67" s="17" t="s">
        <v>206</v>
      </c>
      <c r="B67" s="17" t="s">
        <v>204</v>
      </c>
      <c r="C67" s="18"/>
      <c r="D67" s="19"/>
      <c r="E67" s="20"/>
      <c r="F67" s="18"/>
      <c r="G67" s="27"/>
      <c r="H67" s="15"/>
      <c r="I67" s="15"/>
      <c r="J67" s="16"/>
    </row>
    <row r="68" spans="1:10">
      <c r="A68" s="17" t="s">
        <v>207</v>
      </c>
      <c r="B68" s="17" t="s">
        <v>204</v>
      </c>
      <c r="C68" s="18"/>
      <c r="D68" s="19"/>
      <c r="E68" s="20"/>
      <c r="F68" s="18"/>
      <c r="G68" s="27"/>
      <c r="H68" s="15"/>
      <c r="I68" s="15"/>
      <c r="J68" s="16"/>
    </row>
    <row r="69" spans="1:10">
      <c r="A69" s="17" t="s">
        <v>208</v>
      </c>
      <c r="B69" s="17" t="s">
        <v>204</v>
      </c>
      <c r="C69" s="18"/>
      <c r="D69" s="19"/>
      <c r="E69" s="20"/>
      <c r="F69" s="18"/>
      <c r="G69" s="27"/>
      <c r="H69" s="15"/>
      <c r="I69" s="15"/>
      <c r="J69" s="16"/>
    </row>
    <row r="70" spans="1:10">
      <c r="A70" s="17" t="s">
        <v>209</v>
      </c>
      <c r="B70" s="17" t="s">
        <v>204</v>
      </c>
      <c r="C70" s="18"/>
      <c r="D70" s="19"/>
      <c r="E70" s="20"/>
      <c r="F70" s="18"/>
      <c r="G70" s="27"/>
      <c r="H70" s="15"/>
      <c r="I70" s="15"/>
      <c r="J70" s="16"/>
    </row>
    <row r="71" spans="1:10">
      <c r="A71" s="17" t="s">
        <v>210</v>
      </c>
      <c r="B71" s="17" t="s">
        <v>204</v>
      </c>
      <c r="C71" s="18"/>
      <c r="D71" s="19"/>
      <c r="E71" s="20"/>
      <c r="F71" s="18"/>
      <c r="G71" s="27"/>
      <c r="H71" s="15"/>
      <c r="I71" s="15"/>
      <c r="J71" s="16"/>
    </row>
    <row r="72" spans="1:10">
      <c r="A72" s="17" t="s">
        <v>211</v>
      </c>
      <c r="B72" s="17" t="s">
        <v>204</v>
      </c>
      <c r="C72" s="18"/>
      <c r="D72" s="19"/>
      <c r="E72" s="20"/>
      <c r="F72" s="18"/>
      <c r="G72" s="27"/>
      <c r="H72" s="15"/>
      <c r="I72" s="15"/>
      <c r="J72" s="16"/>
    </row>
    <row r="73" spans="1:10">
      <c r="A73" s="17" t="s">
        <v>212</v>
      </c>
      <c r="B73" s="17" t="s">
        <v>204</v>
      </c>
      <c r="C73" s="18"/>
      <c r="D73" s="19"/>
      <c r="E73" s="20"/>
      <c r="F73" s="18"/>
      <c r="G73" s="27"/>
      <c r="H73" s="15"/>
      <c r="I73" s="15"/>
      <c r="J73" s="16"/>
    </row>
    <row r="74" spans="1:10">
      <c r="A74" s="17" t="s">
        <v>213</v>
      </c>
      <c r="B74" s="17" t="s">
        <v>214</v>
      </c>
      <c r="C74" s="18"/>
      <c r="D74" s="19"/>
      <c r="E74" s="20"/>
      <c r="F74" s="18"/>
      <c r="G74" s="27"/>
      <c r="H74" s="15"/>
      <c r="I74" s="15"/>
      <c r="J74" s="16"/>
    </row>
    <row r="75" spans="1:10">
      <c r="A75" s="17" t="s">
        <v>215</v>
      </c>
      <c r="B75" s="17" t="s">
        <v>214</v>
      </c>
      <c r="C75" s="18"/>
      <c r="D75" s="19"/>
      <c r="E75" s="20"/>
      <c r="F75" s="18"/>
      <c r="G75" s="27"/>
      <c r="H75" s="15"/>
      <c r="I75" s="15"/>
      <c r="J75" s="16"/>
    </row>
    <row r="76" spans="1:10">
      <c r="A76" s="17" t="s">
        <v>216</v>
      </c>
      <c r="B76" s="17" t="s">
        <v>214</v>
      </c>
      <c r="C76" s="18"/>
      <c r="D76" s="19"/>
      <c r="E76" s="20"/>
      <c r="F76" s="18"/>
      <c r="G76" s="27"/>
      <c r="H76" s="15"/>
      <c r="I76" s="15"/>
      <c r="J76" s="16"/>
    </row>
    <row r="77" spans="1:10">
      <c r="A77" s="17" t="s">
        <v>217</v>
      </c>
      <c r="B77" s="17" t="s">
        <v>214</v>
      </c>
      <c r="C77" s="18"/>
      <c r="D77" s="19"/>
      <c r="E77" s="20"/>
      <c r="F77" s="18"/>
      <c r="G77" s="27"/>
      <c r="H77" s="15"/>
      <c r="I77" s="15"/>
      <c r="J77" s="16"/>
    </row>
    <row r="78" spans="1:10">
      <c r="A78" s="17" t="s">
        <v>218</v>
      </c>
      <c r="B78" s="17" t="s">
        <v>214</v>
      </c>
      <c r="C78" s="18"/>
      <c r="D78" s="19"/>
      <c r="E78" s="20"/>
      <c r="F78" s="18"/>
      <c r="G78" s="27"/>
      <c r="H78" s="15"/>
      <c r="I78" s="15"/>
      <c r="J78" s="16"/>
    </row>
    <row r="79" spans="1:10">
      <c r="A79" s="17" t="s">
        <v>219</v>
      </c>
      <c r="B79" s="17" t="s">
        <v>214</v>
      </c>
      <c r="C79" s="18"/>
      <c r="D79" s="19"/>
      <c r="E79" s="20"/>
      <c r="F79" s="18"/>
      <c r="G79" s="27"/>
      <c r="H79" s="15"/>
      <c r="I79" s="15"/>
      <c r="J79" s="16"/>
    </row>
    <row r="80" spans="1:10">
      <c r="A80" s="17" t="s">
        <v>220</v>
      </c>
      <c r="B80" s="17" t="s">
        <v>214</v>
      </c>
      <c r="C80" s="18"/>
      <c r="D80" s="19"/>
      <c r="E80" s="20"/>
      <c r="F80" s="18"/>
      <c r="G80" s="27"/>
      <c r="H80" s="15"/>
      <c r="I80" s="15"/>
      <c r="J80" s="16"/>
    </row>
    <row r="81" spans="1:10">
      <c r="A81" s="17" t="s">
        <v>221</v>
      </c>
      <c r="B81" s="17" t="s">
        <v>214</v>
      </c>
      <c r="C81" s="18"/>
      <c r="D81" s="19"/>
      <c r="E81" s="20"/>
      <c r="F81" s="18"/>
      <c r="G81" s="27"/>
      <c r="H81" s="15"/>
      <c r="I81" s="15"/>
      <c r="J81" s="16"/>
    </row>
    <row r="82" spans="1:10">
      <c r="A82" s="17" t="s">
        <v>222</v>
      </c>
      <c r="B82" s="17" t="s">
        <v>214</v>
      </c>
      <c r="C82" s="18"/>
      <c r="D82" s="19"/>
      <c r="E82" s="20"/>
      <c r="F82" s="18"/>
      <c r="G82" s="27"/>
      <c r="H82" s="15"/>
      <c r="I82" s="15"/>
      <c r="J82" s="16"/>
    </row>
    <row r="83" spans="1:10">
      <c r="A83" s="17" t="s">
        <v>146</v>
      </c>
      <c r="B83" s="17" t="s">
        <v>214</v>
      </c>
      <c r="C83" s="18"/>
      <c r="D83" s="19"/>
      <c r="E83" s="20"/>
      <c r="F83" s="18"/>
      <c r="G83" s="27"/>
      <c r="H83" s="15"/>
      <c r="I83" s="15"/>
      <c r="J83" s="16"/>
    </row>
    <row r="84" spans="1:10">
      <c r="A84" s="17" t="s">
        <v>223</v>
      </c>
      <c r="B84" s="17" t="s">
        <v>214</v>
      </c>
      <c r="C84" s="18"/>
      <c r="D84" s="19"/>
      <c r="E84" s="20"/>
      <c r="F84" s="18"/>
      <c r="G84" s="27"/>
      <c r="H84" s="15"/>
      <c r="I84" s="15"/>
      <c r="J84" s="16"/>
    </row>
    <row r="85" spans="1:10">
      <c r="A85" s="17" t="s">
        <v>224</v>
      </c>
      <c r="B85" s="17" t="s">
        <v>214</v>
      </c>
      <c r="C85" s="18"/>
      <c r="D85" s="19"/>
      <c r="E85" s="20"/>
      <c r="F85" s="18"/>
      <c r="G85" s="27"/>
      <c r="H85" s="15"/>
      <c r="I85" s="15"/>
      <c r="J85" s="16"/>
    </row>
    <row r="86" spans="1:10">
      <c r="A86" s="17" t="s">
        <v>225</v>
      </c>
      <c r="B86" s="17" t="s">
        <v>214</v>
      </c>
      <c r="C86" s="18"/>
      <c r="D86" s="19"/>
      <c r="E86" s="20"/>
      <c r="F86" s="18"/>
      <c r="G86" s="27"/>
      <c r="H86" s="15"/>
      <c r="I86" s="15"/>
      <c r="J86" s="16"/>
    </row>
    <row r="87" spans="1:10">
      <c r="A87" s="17" t="s">
        <v>226</v>
      </c>
      <c r="B87" s="17" t="s">
        <v>227</v>
      </c>
      <c r="C87" s="18"/>
      <c r="D87" s="19"/>
      <c r="E87" s="20"/>
      <c r="F87" s="18"/>
      <c r="G87" s="27"/>
      <c r="H87" s="15"/>
      <c r="I87" s="15"/>
      <c r="J87" s="16"/>
    </row>
    <row r="88" spans="1:10">
      <c r="A88" s="17" t="s">
        <v>228</v>
      </c>
      <c r="B88" s="17" t="s">
        <v>227</v>
      </c>
      <c r="C88" s="18"/>
      <c r="D88" s="19"/>
      <c r="E88" s="20"/>
      <c r="F88" s="18"/>
      <c r="G88" s="27"/>
      <c r="H88" s="15"/>
      <c r="I88" s="15"/>
      <c r="J88" s="16"/>
    </row>
    <row r="89" spans="1:10">
      <c r="A89" s="17" t="s">
        <v>173</v>
      </c>
      <c r="B89" s="17" t="s">
        <v>227</v>
      </c>
      <c r="C89" s="18"/>
      <c r="D89" s="19"/>
      <c r="E89" s="20"/>
      <c r="F89" s="18"/>
      <c r="G89" s="27"/>
      <c r="H89" s="15"/>
      <c r="I89" s="15"/>
      <c r="J89" s="16"/>
    </row>
    <row r="90" spans="1:10">
      <c r="A90" s="17" t="s">
        <v>229</v>
      </c>
      <c r="B90" s="17" t="s">
        <v>227</v>
      </c>
      <c r="C90" s="18"/>
      <c r="D90" s="19"/>
      <c r="E90" s="20"/>
      <c r="F90" s="18"/>
      <c r="G90" s="27"/>
      <c r="H90" s="15"/>
      <c r="I90" s="15"/>
      <c r="J90" s="16"/>
    </row>
    <row r="91" spans="1:10">
      <c r="A91" s="17" t="s">
        <v>230</v>
      </c>
      <c r="B91" s="17" t="s">
        <v>227</v>
      </c>
      <c r="C91" s="18"/>
      <c r="D91" s="19"/>
      <c r="E91" s="20"/>
      <c r="F91" s="18"/>
      <c r="G91" s="27"/>
      <c r="H91" s="15"/>
      <c r="I91" s="15"/>
      <c r="J91" s="16"/>
    </row>
    <row r="92" spans="1:10">
      <c r="A92" s="17" t="s">
        <v>226</v>
      </c>
      <c r="B92" s="17" t="s">
        <v>227</v>
      </c>
      <c r="C92" s="18"/>
      <c r="D92" s="19"/>
      <c r="E92" s="20"/>
      <c r="F92" s="18"/>
      <c r="G92" s="27"/>
      <c r="H92" s="15"/>
      <c r="I92" s="15"/>
      <c r="J92" s="16"/>
    </row>
    <row r="93" spans="1:10">
      <c r="A93" s="17" t="s">
        <v>226</v>
      </c>
      <c r="B93" s="17" t="s">
        <v>227</v>
      </c>
      <c r="C93" s="18"/>
      <c r="D93" s="19"/>
      <c r="E93" s="20"/>
      <c r="F93" s="18"/>
      <c r="G93" s="27"/>
      <c r="H93" s="15"/>
      <c r="I93" s="15"/>
      <c r="J93" s="16"/>
    </row>
    <row r="94" spans="1:10">
      <c r="A94" s="17" t="s">
        <v>231</v>
      </c>
      <c r="B94" s="17" t="s">
        <v>227</v>
      </c>
      <c r="C94" s="18"/>
      <c r="D94" s="19"/>
      <c r="E94" s="20"/>
      <c r="F94" s="18"/>
      <c r="G94" s="27"/>
      <c r="H94" s="15"/>
      <c r="I94" s="15"/>
      <c r="J94" s="16"/>
    </row>
    <row r="95" spans="1:10">
      <c r="A95" s="17" t="s">
        <v>232</v>
      </c>
      <c r="B95" s="17" t="s">
        <v>227</v>
      </c>
      <c r="C95" s="18"/>
      <c r="D95" s="19"/>
      <c r="E95" s="20"/>
      <c r="F95" s="18"/>
      <c r="G95" s="27"/>
      <c r="H95" s="15"/>
      <c r="I95" s="15"/>
      <c r="J95" s="16"/>
    </row>
    <row r="96" spans="1:10">
      <c r="A96" s="17" t="s">
        <v>233</v>
      </c>
      <c r="B96" s="17" t="s">
        <v>227</v>
      </c>
      <c r="C96" s="18"/>
      <c r="D96" s="19"/>
      <c r="E96" s="20"/>
      <c r="F96" s="18"/>
      <c r="G96" s="27"/>
      <c r="H96" s="15"/>
      <c r="I96" s="15"/>
      <c r="J96" s="16"/>
    </row>
    <row r="97" spans="1:10">
      <c r="A97" s="17" t="s">
        <v>234</v>
      </c>
      <c r="B97" s="17" t="s">
        <v>227</v>
      </c>
      <c r="C97" s="18"/>
      <c r="D97" s="19"/>
      <c r="E97" s="20"/>
      <c r="F97" s="18"/>
      <c r="G97" s="27"/>
      <c r="H97" s="15"/>
      <c r="I97" s="15"/>
      <c r="J97" s="16"/>
    </row>
    <row r="98" spans="1:10">
      <c r="A98" s="17" t="s">
        <v>226</v>
      </c>
      <c r="B98" s="17" t="s">
        <v>227</v>
      </c>
      <c r="C98" s="18"/>
      <c r="D98" s="19"/>
      <c r="E98" s="20"/>
      <c r="F98" s="18"/>
      <c r="G98" s="27"/>
      <c r="H98" s="15"/>
      <c r="I98" s="15"/>
      <c r="J98" s="16"/>
    </row>
    <row r="99" spans="1:10">
      <c r="A99" s="17" t="s">
        <v>226</v>
      </c>
      <c r="B99" s="17" t="s">
        <v>227</v>
      </c>
      <c r="C99" s="18"/>
      <c r="D99" s="19"/>
      <c r="E99" s="20"/>
      <c r="F99" s="18"/>
      <c r="G99" s="27"/>
      <c r="H99" s="15"/>
      <c r="I99" s="15"/>
      <c r="J99" s="16"/>
    </row>
    <row r="100" spans="1:10">
      <c r="A100" s="17" t="s">
        <v>235</v>
      </c>
      <c r="B100" s="17" t="s">
        <v>236</v>
      </c>
      <c r="C100" s="18"/>
      <c r="D100" s="19"/>
      <c r="E100" s="20"/>
      <c r="F100" s="18"/>
      <c r="G100" s="27"/>
      <c r="H100" s="15"/>
      <c r="I100" s="15"/>
      <c r="J100" s="16"/>
    </row>
    <row r="101" spans="1:10">
      <c r="A101" s="17" t="s">
        <v>237</v>
      </c>
      <c r="B101" s="17" t="s">
        <v>236</v>
      </c>
      <c r="C101" s="18"/>
      <c r="D101" s="19"/>
      <c r="E101" s="20"/>
      <c r="F101" s="18"/>
      <c r="G101" s="27"/>
      <c r="H101" s="15"/>
      <c r="I101" s="15"/>
      <c r="J101" s="16"/>
    </row>
    <row r="102" spans="1:10">
      <c r="A102" s="17" t="s">
        <v>238</v>
      </c>
      <c r="B102" s="17" t="s">
        <v>236</v>
      </c>
      <c r="C102" s="18"/>
      <c r="D102" s="19"/>
      <c r="E102" s="20"/>
      <c r="F102" s="18"/>
      <c r="G102" s="27"/>
      <c r="H102" s="15"/>
      <c r="I102" s="15"/>
      <c r="J102" s="16"/>
    </row>
    <row r="103" spans="1:10">
      <c r="A103" s="17" t="s">
        <v>239</v>
      </c>
      <c r="B103" s="17" t="s">
        <v>236</v>
      </c>
      <c r="C103" s="18"/>
      <c r="D103" s="19"/>
      <c r="E103" s="20"/>
      <c r="F103" s="18"/>
      <c r="G103" s="27"/>
      <c r="H103" s="15"/>
      <c r="I103" s="15"/>
      <c r="J103" s="16"/>
    </row>
    <row r="104" spans="1:10">
      <c r="A104" s="17" t="s">
        <v>240</v>
      </c>
      <c r="B104" s="17" t="s">
        <v>236</v>
      </c>
      <c r="C104" s="18"/>
      <c r="D104" s="19"/>
      <c r="E104" s="20"/>
      <c r="F104" s="18"/>
      <c r="G104" s="27"/>
      <c r="H104" s="15"/>
      <c r="I104" s="15"/>
      <c r="J104" s="16"/>
    </row>
    <row r="105" spans="1:10">
      <c r="A105" s="17" t="s">
        <v>241</v>
      </c>
      <c r="B105" s="17" t="s">
        <v>236</v>
      </c>
      <c r="C105" s="18"/>
      <c r="D105" s="19"/>
      <c r="E105" s="20"/>
      <c r="F105" s="18"/>
      <c r="G105" s="27"/>
      <c r="H105" s="15"/>
      <c r="I105" s="15"/>
      <c r="J105" s="16"/>
    </row>
    <row r="106" spans="1:10">
      <c r="A106" s="17" t="s">
        <v>242</v>
      </c>
      <c r="B106" s="17" t="s">
        <v>236</v>
      </c>
      <c r="C106" s="18"/>
      <c r="D106" s="19"/>
      <c r="E106" s="20"/>
      <c r="F106" s="18"/>
      <c r="G106" s="27"/>
      <c r="H106" s="15"/>
      <c r="I106" s="15"/>
      <c r="J106" s="16"/>
    </row>
    <row r="107" spans="1:10">
      <c r="A107" s="17" t="s">
        <v>237</v>
      </c>
      <c r="B107" s="17" t="s">
        <v>236</v>
      </c>
      <c r="C107" s="18"/>
      <c r="D107" s="19"/>
      <c r="E107" s="20"/>
      <c r="F107" s="18"/>
      <c r="G107" s="27"/>
      <c r="H107" s="15"/>
      <c r="I107" s="15"/>
      <c r="J107" s="16"/>
    </row>
    <row r="108" spans="1:10">
      <c r="A108" s="17" t="s">
        <v>243</v>
      </c>
      <c r="B108" s="17" t="s">
        <v>236</v>
      </c>
      <c r="C108" s="18"/>
      <c r="D108" s="19"/>
      <c r="E108" s="20"/>
      <c r="F108" s="18"/>
      <c r="G108" s="27"/>
      <c r="H108" s="15"/>
      <c r="I108" s="15"/>
      <c r="J108" s="16"/>
    </row>
    <row r="109" spans="1:10">
      <c r="A109" s="17" t="s">
        <v>241</v>
      </c>
      <c r="B109" s="17" t="s">
        <v>236</v>
      </c>
      <c r="C109" s="18"/>
      <c r="D109" s="19"/>
      <c r="E109" s="20"/>
      <c r="F109" s="18"/>
      <c r="G109" s="27"/>
      <c r="H109" s="15"/>
      <c r="I109" s="15"/>
      <c r="J109" s="16"/>
    </row>
    <row r="110" spans="1:10">
      <c r="A110" s="17" t="s">
        <v>244</v>
      </c>
      <c r="B110" s="17" t="s">
        <v>236</v>
      </c>
      <c r="C110" s="18"/>
      <c r="D110" s="19"/>
      <c r="E110" s="20"/>
      <c r="F110" s="18"/>
      <c r="G110" s="27"/>
      <c r="H110" s="15"/>
      <c r="I110" s="15"/>
      <c r="J110" s="16"/>
    </row>
    <row r="111" spans="1:10">
      <c r="A111" s="17" t="s">
        <v>233</v>
      </c>
      <c r="B111" s="17" t="s">
        <v>236</v>
      </c>
      <c r="C111" s="18"/>
      <c r="D111" s="19"/>
      <c r="E111" s="20"/>
      <c r="F111" s="18"/>
      <c r="G111" s="27"/>
      <c r="H111" s="15"/>
      <c r="I111" s="15"/>
      <c r="J111" s="16"/>
    </row>
    <row r="112" spans="1:10">
      <c r="A112" s="17" t="s">
        <v>245</v>
      </c>
      <c r="B112" s="17" t="s">
        <v>236</v>
      </c>
      <c r="C112" s="18"/>
      <c r="D112" s="19"/>
      <c r="E112" s="20"/>
      <c r="F112" s="18"/>
      <c r="G112" s="27"/>
      <c r="H112" s="15"/>
      <c r="I112" s="15"/>
      <c r="J112" s="16"/>
    </row>
    <row r="113" spans="1:10">
      <c r="A113" s="17" t="s">
        <v>246</v>
      </c>
      <c r="B113" s="17" t="s">
        <v>236</v>
      </c>
      <c r="C113" s="18"/>
      <c r="D113" s="19"/>
      <c r="E113" s="20"/>
      <c r="F113" s="18"/>
      <c r="G113" s="27"/>
      <c r="H113" s="15"/>
      <c r="I113" s="15"/>
      <c r="J113" s="16"/>
    </row>
    <row r="114" spans="1:10">
      <c r="A114" s="17" t="s">
        <v>207</v>
      </c>
      <c r="B114" s="17" t="s">
        <v>236</v>
      </c>
      <c r="C114" s="18"/>
      <c r="D114" s="19"/>
      <c r="E114" s="20"/>
      <c r="F114" s="18"/>
      <c r="G114" s="27"/>
      <c r="H114" s="15"/>
      <c r="I114" s="15"/>
      <c r="J114" s="16"/>
    </row>
    <row r="115" spans="1:10">
      <c r="A115" s="17" t="s">
        <v>247</v>
      </c>
      <c r="B115" s="17" t="s">
        <v>236</v>
      </c>
      <c r="C115" s="18"/>
      <c r="D115" s="19"/>
      <c r="E115" s="20"/>
      <c r="F115" s="18"/>
      <c r="G115" s="27"/>
      <c r="H115" s="15"/>
      <c r="I115" s="15"/>
      <c r="J115" s="16"/>
    </row>
    <row r="116" spans="1:10">
      <c r="A116" s="17" t="s">
        <v>248</v>
      </c>
      <c r="B116" s="17" t="s">
        <v>236</v>
      </c>
      <c r="C116" s="18"/>
      <c r="D116" s="19"/>
      <c r="E116" s="20"/>
      <c r="F116" s="18"/>
      <c r="G116" s="27"/>
      <c r="H116" s="15"/>
      <c r="I116" s="15"/>
      <c r="J116" s="16"/>
    </row>
    <row r="117" spans="1:10">
      <c r="A117" s="17" t="s">
        <v>249</v>
      </c>
      <c r="B117" s="17" t="s">
        <v>236</v>
      </c>
      <c r="C117" s="18"/>
      <c r="D117" s="19"/>
      <c r="E117" s="20"/>
      <c r="F117" s="18"/>
      <c r="G117" s="27"/>
      <c r="H117" s="15"/>
      <c r="I117" s="15"/>
      <c r="J117" s="16"/>
    </row>
    <row r="118" spans="1:10">
      <c r="A118" s="17" t="s">
        <v>182</v>
      </c>
      <c r="B118" s="17" t="s">
        <v>236</v>
      </c>
      <c r="C118" s="18"/>
      <c r="D118" s="19"/>
      <c r="E118" s="20"/>
      <c r="F118" s="18"/>
      <c r="G118" s="27"/>
      <c r="H118" s="15"/>
      <c r="I118" s="15"/>
      <c r="J118" s="16"/>
    </row>
    <row r="119" spans="1:10">
      <c r="A119" s="17" t="s">
        <v>250</v>
      </c>
      <c r="B119" s="17" t="s">
        <v>251</v>
      </c>
      <c r="C119" s="18"/>
      <c r="D119" s="19"/>
      <c r="E119" s="20"/>
      <c r="F119" s="18"/>
      <c r="G119" s="27"/>
      <c r="H119" s="15"/>
      <c r="I119" s="15"/>
      <c r="J119" s="16"/>
    </row>
    <row r="120" spans="1:10">
      <c r="A120" s="17" t="s">
        <v>179</v>
      </c>
      <c r="B120" s="17" t="s">
        <v>251</v>
      </c>
      <c r="C120" s="18"/>
      <c r="D120" s="19"/>
      <c r="E120" s="20"/>
      <c r="F120" s="18"/>
      <c r="G120" s="27"/>
      <c r="H120" s="15"/>
      <c r="I120" s="15"/>
      <c r="J120" s="16"/>
    </row>
    <row r="121" spans="1:10">
      <c r="A121" s="17" t="s">
        <v>252</v>
      </c>
      <c r="B121" s="17" t="s">
        <v>251</v>
      </c>
      <c r="C121" s="18"/>
      <c r="D121" s="19"/>
      <c r="E121" s="20"/>
      <c r="F121" s="18"/>
      <c r="G121" s="27"/>
      <c r="H121" s="15"/>
      <c r="I121" s="15"/>
      <c r="J121" s="16"/>
    </row>
    <row r="122" spans="1:10">
      <c r="A122" s="17" t="s">
        <v>253</v>
      </c>
      <c r="B122" s="17" t="s">
        <v>251</v>
      </c>
      <c r="C122" s="18"/>
      <c r="D122" s="19"/>
      <c r="E122" s="20"/>
      <c r="F122" s="18"/>
      <c r="G122" s="27"/>
      <c r="H122" s="15"/>
      <c r="I122" s="15"/>
      <c r="J122" s="16"/>
    </row>
    <row r="123" spans="1:10">
      <c r="A123" s="17" t="s">
        <v>254</v>
      </c>
      <c r="B123" s="17" t="s">
        <v>251</v>
      </c>
      <c r="C123" s="18"/>
      <c r="D123" s="19"/>
      <c r="E123" s="20"/>
      <c r="F123" s="18"/>
      <c r="G123" s="27"/>
      <c r="H123" s="15"/>
      <c r="I123" s="15"/>
      <c r="J123" s="16"/>
    </row>
    <row r="124" spans="1:10">
      <c r="A124" s="17" t="s">
        <v>255</v>
      </c>
      <c r="B124" s="17" t="s">
        <v>256</v>
      </c>
      <c r="C124" s="18"/>
      <c r="D124" s="19"/>
      <c r="E124" s="20"/>
      <c r="F124" s="18"/>
      <c r="G124" s="27"/>
      <c r="H124" s="15"/>
      <c r="I124" s="15"/>
      <c r="J124" s="16"/>
    </row>
    <row r="125" spans="1:10">
      <c r="A125" s="17" t="s">
        <v>257</v>
      </c>
      <c r="B125" s="17" t="s">
        <v>256</v>
      </c>
      <c r="C125" s="18"/>
      <c r="D125" s="19"/>
      <c r="E125" s="20"/>
      <c r="F125" s="18"/>
      <c r="G125" s="27"/>
      <c r="H125" s="15"/>
      <c r="I125" s="15"/>
      <c r="J125" s="16"/>
    </row>
    <row r="126" spans="1:10">
      <c r="A126" s="17" t="s">
        <v>170</v>
      </c>
      <c r="B126" s="17" t="s">
        <v>256</v>
      </c>
      <c r="C126" s="18"/>
      <c r="D126" s="19"/>
      <c r="E126" s="20"/>
      <c r="F126" s="18"/>
      <c r="G126" s="27"/>
      <c r="H126" s="15"/>
      <c r="I126" s="15"/>
      <c r="J126" s="16"/>
    </row>
    <row r="127" spans="1:10">
      <c r="A127" s="17" t="s">
        <v>258</v>
      </c>
      <c r="B127" s="17" t="s">
        <v>256</v>
      </c>
      <c r="C127" s="18"/>
      <c r="D127" s="19"/>
      <c r="E127" s="20"/>
      <c r="F127" s="18"/>
      <c r="G127" s="27"/>
      <c r="H127" s="15"/>
      <c r="I127" s="15"/>
      <c r="J127" s="16"/>
    </row>
    <row r="128" spans="1:10">
      <c r="A128" s="17" t="s">
        <v>170</v>
      </c>
      <c r="B128" s="17" t="s">
        <v>256</v>
      </c>
      <c r="C128" s="18"/>
      <c r="D128" s="19"/>
      <c r="E128" s="20"/>
      <c r="F128" s="18"/>
      <c r="G128" s="27"/>
      <c r="H128" s="15"/>
      <c r="I128" s="15"/>
      <c r="J128" s="16"/>
    </row>
    <row r="129" spans="1:10">
      <c r="A129" s="17" t="s">
        <v>259</v>
      </c>
      <c r="B129" s="17" t="s">
        <v>256</v>
      </c>
      <c r="C129" s="18"/>
      <c r="D129" s="19"/>
      <c r="E129" s="20"/>
      <c r="F129" s="18"/>
      <c r="G129" s="27"/>
      <c r="H129" s="15"/>
      <c r="I129" s="15"/>
      <c r="J129" s="16"/>
    </row>
    <row r="130" spans="1:10">
      <c r="A130" s="17" t="s">
        <v>260</v>
      </c>
      <c r="B130" s="17" t="s">
        <v>256</v>
      </c>
      <c r="C130" s="18"/>
      <c r="D130" s="19"/>
      <c r="E130" s="20"/>
      <c r="F130" s="18"/>
      <c r="G130" s="27"/>
      <c r="H130" s="15"/>
      <c r="I130" s="15"/>
      <c r="J130" s="16"/>
    </row>
    <row r="131" spans="1:10">
      <c r="A131" s="17" t="s">
        <v>261</v>
      </c>
      <c r="B131" s="17" t="s">
        <v>256</v>
      </c>
      <c r="C131" s="18"/>
      <c r="D131" s="19"/>
      <c r="E131" s="20"/>
      <c r="F131" s="18"/>
      <c r="G131" s="27"/>
      <c r="H131" s="15"/>
      <c r="I131" s="15"/>
      <c r="J131" s="16"/>
    </row>
    <row r="132" spans="1:10">
      <c r="A132" s="17" t="s">
        <v>262</v>
      </c>
      <c r="B132" s="17" t="s">
        <v>256</v>
      </c>
      <c r="C132" s="18"/>
      <c r="D132" s="19"/>
      <c r="E132" s="20"/>
      <c r="F132" s="18"/>
      <c r="G132" s="27"/>
      <c r="H132" s="15"/>
      <c r="I132" s="15"/>
      <c r="J132" s="16"/>
    </row>
    <row r="133" spans="1:10">
      <c r="A133" s="17" t="s">
        <v>258</v>
      </c>
      <c r="B133" s="17" t="s">
        <v>256</v>
      </c>
      <c r="C133" s="18"/>
      <c r="D133" s="19"/>
      <c r="E133" s="20"/>
      <c r="F133" s="18"/>
      <c r="G133" s="27"/>
      <c r="H133" s="15"/>
      <c r="I133" s="15"/>
      <c r="J133" s="16"/>
    </row>
    <row r="134" spans="1:10">
      <c r="A134" s="17" t="s">
        <v>244</v>
      </c>
      <c r="B134" s="17" t="s">
        <v>256</v>
      </c>
      <c r="C134" s="18"/>
      <c r="D134" s="19"/>
      <c r="E134" s="20"/>
      <c r="F134" s="18"/>
      <c r="G134" s="27"/>
      <c r="H134" s="15"/>
      <c r="I134" s="15"/>
      <c r="J134" s="16"/>
    </row>
    <row r="135" spans="1:10">
      <c r="A135" s="17" t="s">
        <v>263</v>
      </c>
      <c r="B135" s="17" t="s">
        <v>256</v>
      </c>
      <c r="C135" s="18"/>
      <c r="D135" s="19"/>
      <c r="E135" s="20"/>
      <c r="F135" s="18"/>
      <c r="G135" s="27"/>
      <c r="H135" s="15"/>
      <c r="I135" s="15"/>
      <c r="J135" s="16"/>
    </row>
    <row r="136" spans="1:10">
      <c r="A136" s="17" t="s">
        <v>170</v>
      </c>
      <c r="B136" s="17" t="s">
        <v>256</v>
      </c>
      <c r="C136" s="18"/>
      <c r="D136" s="19"/>
      <c r="E136" s="20"/>
      <c r="F136" s="18"/>
      <c r="G136" s="27"/>
      <c r="H136" s="15"/>
      <c r="I136" s="15"/>
      <c r="J136" s="16"/>
    </row>
    <row r="137" spans="1:10">
      <c r="A137" s="17" t="s">
        <v>221</v>
      </c>
      <c r="B137" s="17" t="s">
        <v>256</v>
      </c>
      <c r="C137" s="18"/>
      <c r="D137" s="19"/>
      <c r="E137" s="20"/>
      <c r="F137" s="18"/>
      <c r="G137" s="27"/>
      <c r="H137" s="15"/>
      <c r="I137" s="15"/>
      <c r="J137" s="16"/>
    </row>
    <row r="138" spans="1:10">
      <c r="A138" s="17" t="s">
        <v>264</v>
      </c>
      <c r="B138" s="17" t="s">
        <v>256</v>
      </c>
      <c r="C138" s="18"/>
      <c r="D138" s="19"/>
      <c r="E138" s="20"/>
      <c r="F138" s="18"/>
      <c r="G138" s="27"/>
      <c r="H138" s="15"/>
      <c r="I138" s="15"/>
      <c r="J138" s="16"/>
    </row>
    <row r="139" spans="1:10">
      <c r="A139" s="17" t="s">
        <v>265</v>
      </c>
      <c r="B139" s="17" t="s">
        <v>266</v>
      </c>
      <c r="C139" s="18"/>
      <c r="D139" s="19"/>
      <c r="E139" s="20"/>
      <c r="F139" s="18"/>
      <c r="G139" s="27"/>
      <c r="H139" s="15"/>
      <c r="I139" s="15"/>
      <c r="J139" s="16"/>
    </row>
    <row r="140" spans="1:10">
      <c r="A140" s="17" t="s">
        <v>267</v>
      </c>
      <c r="B140" s="17" t="s">
        <v>266</v>
      </c>
      <c r="C140" s="18"/>
      <c r="D140" s="19"/>
      <c r="E140" s="20"/>
      <c r="F140" s="18"/>
      <c r="G140" s="27"/>
      <c r="H140" s="15"/>
      <c r="I140" s="15"/>
      <c r="J140" s="16"/>
    </row>
    <row r="141" spans="1:10">
      <c r="A141" s="17" t="s">
        <v>268</v>
      </c>
      <c r="B141" s="17" t="s">
        <v>266</v>
      </c>
      <c r="C141" s="18"/>
      <c r="D141" s="19"/>
      <c r="E141" s="20"/>
      <c r="F141" s="18"/>
      <c r="G141" s="27"/>
      <c r="H141" s="15"/>
      <c r="I141" s="15"/>
      <c r="J141" s="16"/>
    </row>
    <row r="142" spans="1:10">
      <c r="A142" s="17" t="s">
        <v>170</v>
      </c>
      <c r="B142" s="17" t="s">
        <v>266</v>
      </c>
      <c r="C142" s="18"/>
      <c r="D142" s="19"/>
      <c r="E142" s="20"/>
      <c r="F142" s="18"/>
      <c r="G142" s="27"/>
      <c r="H142" s="15"/>
      <c r="I142" s="15"/>
      <c r="J142" s="16"/>
    </row>
    <row r="143" spans="1:10">
      <c r="A143" s="17" t="s">
        <v>269</v>
      </c>
      <c r="B143" s="17" t="s">
        <v>266</v>
      </c>
      <c r="C143" s="18"/>
      <c r="D143" s="19"/>
      <c r="E143" s="20"/>
      <c r="F143" s="18"/>
      <c r="G143" s="27"/>
      <c r="H143" s="15"/>
      <c r="I143" s="15"/>
      <c r="J143" s="16"/>
    </row>
    <row r="144" spans="1:10">
      <c r="A144" s="17" t="s">
        <v>270</v>
      </c>
      <c r="B144" s="17" t="s">
        <v>266</v>
      </c>
      <c r="C144" s="18"/>
      <c r="D144" s="19"/>
      <c r="E144" s="20"/>
      <c r="F144" s="18"/>
      <c r="G144" s="27"/>
      <c r="H144" s="15"/>
      <c r="I144" s="15"/>
      <c r="J144" s="16"/>
    </row>
    <row r="145" spans="1:10">
      <c r="A145" s="17" t="s">
        <v>271</v>
      </c>
      <c r="B145" s="17" t="s">
        <v>266</v>
      </c>
      <c r="C145" s="18"/>
      <c r="D145" s="19"/>
      <c r="E145" s="20"/>
      <c r="F145" s="18"/>
      <c r="G145" s="27"/>
      <c r="H145" s="15"/>
      <c r="I145" s="15"/>
      <c r="J145" s="16"/>
    </row>
    <row r="146" spans="1:10">
      <c r="A146" s="17" t="s">
        <v>197</v>
      </c>
      <c r="B146" s="17" t="s">
        <v>266</v>
      </c>
      <c r="C146" s="18"/>
      <c r="D146" s="19"/>
      <c r="E146" s="20"/>
      <c r="F146" s="18"/>
      <c r="G146" s="27"/>
      <c r="H146" s="15"/>
      <c r="I146" s="15"/>
      <c r="J146" s="16"/>
    </row>
    <row r="147" spans="1:10">
      <c r="A147" s="17" t="s">
        <v>234</v>
      </c>
      <c r="B147" s="17" t="s">
        <v>266</v>
      </c>
      <c r="C147" s="18"/>
      <c r="D147" s="19"/>
      <c r="E147" s="20"/>
      <c r="F147" s="18"/>
      <c r="G147" s="27"/>
      <c r="H147" s="15"/>
      <c r="I147" s="15"/>
      <c r="J147" s="16"/>
    </row>
    <row r="148" spans="1:10">
      <c r="A148" s="17" t="s">
        <v>272</v>
      </c>
      <c r="B148" s="17" t="s">
        <v>266</v>
      </c>
      <c r="C148" s="18"/>
      <c r="D148" s="19"/>
      <c r="E148" s="20"/>
      <c r="F148" s="18"/>
      <c r="G148" s="27"/>
      <c r="H148" s="15"/>
      <c r="I148" s="15"/>
      <c r="J148" s="16"/>
    </row>
    <row r="149" spans="1:10">
      <c r="A149" s="17" t="s">
        <v>273</v>
      </c>
      <c r="B149" s="17" t="s">
        <v>266</v>
      </c>
      <c r="C149" s="18"/>
      <c r="D149" s="19"/>
      <c r="E149" s="20"/>
      <c r="F149" s="18"/>
      <c r="G149" s="27"/>
      <c r="H149" s="15"/>
      <c r="I149" s="15"/>
      <c r="J149" s="16"/>
    </row>
    <row r="150" spans="1:10">
      <c r="A150" s="17" t="s">
        <v>258</v>
      </c>
      <c r="B150" s="17" t="s">
        <v>266</v>
      </c>
      <c r="C150" s="18"/>
      <c r="D150" s="19"/>
      <c r="E150" s="20"/>
      <c r="F150" s="18"/>
      <c r="G150" s="27"/>
      <c r="H150" s="15"/>
      <c r="I150" s="15"/>
      <c r="J150" s="16"/>
    </row>
    <row r="151" spans="1:10">
      <c r="A151" s="17" t="s">
        <v>274</v>
      </c>
      <c r="B151" s="17" t="s">
        <v>266</v>
      </c>
      <c r="C151" s="18"/>
      <c r="D151" s="19"/>
      <c r="E151" s="20"/>
      <c r="F151" s="18"/>
      <c r="G151" s="27"/>
      <c r="H151" s="15"/>
      <c r="I151" s="15"/>
      <c r="J151" s="16"/>
    </row>
    <row r="152" spans="1:10">
      <c r="A152" s="17" t="s">
        <v>203</v>
      </c>
      <c r="B152" s="17" t="s">
        <v>266</v>
      </c>
      <c r="C152" s="18"/>
      <c r="D152" s="19"/>
      <c r="E152" s="20"/>
      <c r="F152" s="18"/>
      <c r="G152" s="27"/>
      <c r="H152" s="15"/>
      <c r="I152" s="15"/>
      <c r="J152" s="16"/>
    </row>
    <row r="153" spans="1:10">
      <c r="A153" s="17" t="s">
        <v>233</v>
      </c>
      <c r="B153" s="17" t="s">
        <v>266</v>
      </c>
      <c r="C153" s="18"/>
      <c r="D153" s="19"/>
      <c r="E153" s="20"/>
      <c r="F153" s="18"/>
      <c r="G153" s="27"/>
      <c r="H153" s="15"/>
      <c r="I153" s="15"/>
      <c r="J153" s="16"/>
    </row>
    <row r="154" spans="1:10">
      <c r="A154" s="17" t="s">
        <v>275</v>
      </c>
      <c r="B154" s="17" t="s">
        <v>276</v>
      </c>
      <c r="C154" s="18"/>
      <c r="D154" s="19"/>
      <c r="E154" s="20"/>
      <c r="F154" s="18"/>
      <c r="G154" s="27"/>
      <c r="H154" s="15"/>
      <c r="I154" s="15"/>
      <c r="J154" s="16"/>
    </row>
    <row r="155" spans="1:10">
      <c r="A155" s="17" t="s">
        <v>253</v>
      </c>
      <c r="B155" s="17" t="s">
        <v>276</v>
      </c>
      <c r="C155" s="18"/>
      <c r="D155" s="19"/>
      <c r="E155" s="20"/>
      <c r="F155" s="18"/>
      <c r="G155" s="27"/>
      <c r="H155" s="15"/>
      <c r="I155" s="15"/>
      <c r="J155" s="16"/>
    </row>
    <row r="156" spans="1:10">
      <c r="A156" s="17" t="s">
        <v>277</v>
      </c>
      <c r="B156" s="17" t="s">
        <v>276</v>
      </c>
      <c r="C156" s="18"/>
      <c r="D156" s="19"/>
      <c r="E156" s="20"/>
      <c r="F156" s="18"/>
      <c r="G156" s="27"/>
      <c r="H156" s="15"/>
      <c r="I156" s="15"/>
      <c r="J156" s="16"/>
    </row>
    <row r="157" spans="1:10">
      <c r="A157" s="17" t="s">
        <v>261</v>
      </c>
      <c r="B157" s="17" t="s">
        <v>276</v>
      </c>
      <c r="C157" s="18"/>
      <c r="D157" s="19"/>
      <c r="E157" s="20"/>
      <c r="F157" s="18"/>
      <c r="G157" s="27"/>
      <c r="H157" s="15"/>
      <c r="I157" s="15"/>
      <c r="J157" s="16"/>
    </row>
    <row r="158" spans="1:10">
      <c r="A158" s="17" t="s">
        <v>278</v>
      </c>
      <c r="B158" s="17" t="s">
        <v>276</v>
      </c>
      <c r="C158" s="18"/>
      <c r="D158" s="19"/>
      <c r="E158" s="20"/>
      <c r="F158" s="18"/>
      <c r="G158" s="27"/>
      <c r="H158" s="15"/>
      <c r="I158" s="15"/>
      <c r="J158" s="16"/>
    </row>
    <row r="159" spans="1:10">
      <c r="A159" s="17" t="s">
        <v>279</v>
      </c>
      <c r="B159" s="17" t="s">
        <v>276</v>
      </c>
      <c r="C159" s="18"/>
      <c r="D159" s="19"/>
      <c r="E159" s="20"/>
      <c r="F159" s="18"/>
      <c r="G159" s="27"/>
      <c r="H159" s="15"/>
      <c r="I159" s="15"/>
      <c r="J159" s="16"/>
    </row>
    <row r="160" spans="1:10">
      <c r="A160" s="17" t="s">
        <v>280</v>
      </c>
      <c r="B160" s="17" t="s">
        <v>276</v>
      </c>
      <c r="C160" s="18"/>
      <c r="D160" s="19"/>
      <c r="E160" s="20"/>
      <c r="F160" s="18"/>
      <c r="G160" s="27"/>
      <c r="H160" s="15"/>
      <c r="I160" s="15"/>
      <c r="J160" s="16"/>
    </row>
    <row r="161" spans="1:10">
      <c r="A161" s="17" t="s">
        <v>281</v>
      </c>
      <c r="B161" s="17" t="s">
        <v>276</v>
      </c>
      <c r="C161" s="18"/>
      <c r="D161" s="19"/>
      <c r="E161" s="20"/>
      <c r="F161" s="18"/>
      <c r="G161" s="27"/>
      <c r="H161" s="15"/>
      <c r="I161" s="15"/>
      <c r="J161" s="16"/>
    </row>
    <row r="162" spans="1:10">
      <c r="A162" s="17" t="s">
        <v>282</v>
      </c>
      <c r="B162" s="17" t="s">
        <v>276</v>
      </c>
      <c r="C162" s="18"/>
      <c r="D162" s="19"/>
      <c r="E162" s="20"/>
      <c r="F162" s="18"/>
      <c r="G162" s="27"/>
      <c r="H162" s="15"/>
      <c r="I162" s="15"/>
      <c r="J162" s="16"/>
    </row>
    <row r="163" spans="1:10">
      <c r="A163" s="17" t="s">
        <v>277</v>
      </c>
      <c r="B163" s="17" t="s">
        <v>276</v>
      </c>
      <c r="C163" s="18"/>
      <c r="D163" s="19"/>
      <c r="E163" s="20"/>
      <c r="F163" s="18"/>
      <c r="G163" s="27"/>
      <c r="H163" s="15"/>
      <c r="I163" s="15"/>
      <c r="J163" s="16"/>
    </row>
    <row r="164" spans="1:10">
      <c r="A164" s="17" t="s">
        <v>283</v>
      </c>
      <c r="B164" s="17" t="s">
        <v>276</v>
      </c>
      <c r="C164" s="18"/>
      <c r="D164" s="19"/>
      <c r="E164" s="20"/>
      <c r="F164" s="18"/>
      <c r="G164" s="27"/>
      <c r="H164" s="15"/>
      <c r="I164" s="15"/>
      <c r="J164" s="16"/>
    </row>
    <row r="165" spans="1:10">
      <c r="A165" s="17" t="s">
        <v>284</v>
      </c>
      <c r="B165" s="17" t="s">
        <v>276</v>
      </c>
      <c r="C165" s="18"/>
      <c r="D165" s="19"/>
      <c r="E165" s="20"/>
      <c r="F165" s="18"/>
      <c r="G165" s="27"/>
      <c r="H165" s="15"/>
      <c r="I165" s="15"/>
      <c r="J165" s="16"/>
    </row>
    <row r="166" spans="1:10">
      <c r="A166" s="17" t="s">
        <v>261</v>
      </c>
      <c r="B166" s="17" t="s">
        <v>285</v>
      </c>
      <c r="C166" s="18"/>
      <c r="D166" s="19"/>
      <c r="E166" s="20"/>
      <c r="F166" s="18"/>
      <c r="G166" s="27"/>
      <c r="H166" s="15"/>
      <c r="I166" s="15"/>
      <c r="J166" s="16"/>
    </row>
    <row r="167" spans="1:10">
      <c r="A167" s="17" t="s">
        <v>286</v>
      </c>
      <c r="B167" s="17" t="s">
        <v>285</v>
      </c>
      <c r="C167" s="18"/>
      <c r="D167" s="19"/>
      <c r="E167" s="20"/>
      <c r="F167" s="18"/>
      <c r="G167" s="27"/>
      <c r="H167" s="15"/>
      <c r="I167" s="15"/>
      <c r="J167" s="16"/>
    </row>
    <row r="168" spans="1:10">
      <c r="A168" s="17" t="s">
        <v>287</v>
      </c>
      <c r="B168" s="17" t="s">
        <v>285</v>
      </c>
      <c r="C168" s="18"/>
      <c r="D168" s="19"/>
      <c r="E168" s="20"/>
      <c r="F168" s="18"/>
      <c r="G168" s="27"/>
      <c r="H168" s="15"/>
      <c r="I168" s="15"/>
      <c r="J168" s="16"/>
    </row>
    <row r="169" spans="1:10">
      <c r="A169" s="17" t="s">
        <v>288</v>
      </c>
      <c r="B169" s="17" t="s">
        <v>285</v>
      </c>
      <c r="C169" s="18"/>
      <c r="D169" s="19"/>
      <c r="E169" s="20"/>
      <c r="F169" s="18"/>
      <c r="G169" s="27"/>
      <c r="H169" s="15"/>
      <c r="I169" s="15"/>
      <c r="J169" s="16"/>
    </row>
    <row r="170" spans="1:10">
      <c r="A170" s="17" t="s">
        <v>215</v>
      </c>
      <c r="B170" s="17" t="s">
        <v>285</v>
      </c>
      <c r="C170" s="18"/>
      <c r="D170" s="19"/>
      <c r="E170" s="20"/>
      <c r="F170" s="18"/>
      <c r="G170" s="27"/>
      <c r="H170" s="15"/>
      <c r="I170" s="15"/>
      <c r="J170" s="16"/>
    </row>
    <row r="171" spans="1:10">
      <c r="A171" s="17" t="s">
        <v>289</v>
      </c>
      <c r="B171" s="17" t="s">
        <v>285</v>
      </c>
      <c r="C171" s="18"/>
      <c r="D171" s="19"/>
      <c r="E171" s="20"/>
      <c r="F171" s="18"/>
      <c r="G171" s="27"/>
      <c r="H171" s="15"/>
      <c r="I171" s="15"/>
      <c r="J171" s="16"/>
    </row>
    <row r="172" spans="1:10">
      <c r="A172" s="17" t="s">
        <v>290</v>
      </c>
      <c r="B172" s="17" t="s">
        <v>285</v>
      </c>
      <c r="C172" s="18"/>
      <c r="D172" s="19"/>
      <c r="E172" s="20"/>
      <c r="F172" s="18"/>
      <c r="G172" s="27"/>
      <c r="H172" s="15"/>
      <c r="I172" s="15"/>
      <c r="J172" s="16"/>
    </row>
    <row r="173" spans="1:10">
      <c r="A173" s="17" t="s">
        <v>244</v>
      </c>
      <c r="B173" s="17" t="s">
        <v>285</v>
      </c>
      <c r="C173" s="18"/>
      <c r="D173" s="19"/>
      <c r="E173" s="20"/>
      <c r="F173" s="18"/>
      <c r="G173" s="27"/>
      <c r="H173" s="15"/>
      <c r="I173" s="15"/>
      <c r="J173" s="16"/>
    </row>
    <row r="174" spans="1:10">
      <c r="A174" s="17" t="s">
        <v>244</v>
      </c>
      <c r="B174" s="17" t="s">
        <v>285</v>
      </c>
      <c r="C174" s="18"/>
      <c r="D174" s="19"/>
      <c r="E174" s="20"/>
      <c r="F174" s="18"/>
      <c r="G174" s="27"/>
      <c r="H174" s="15"/>
      <c r="I174" s="15"/>
      <c r="J174" s="16"/>
    </row>
    <row r="175" spans="1:10">
      <c r="A175" s="17" t="s">
        <v>291</v>
      </c>
      <c r="B175" s="17" t="s">
        <v>285</v>
      </c>
      <c r="C175" s="18"/>
      <c r="D175" s="19"/>
      <c r="E175" s="20"/>
      <c r="F175" s="18"/>
      <c r="G175" s="27"/>
      <c r="H175" s="15"/>
      <c r="I175" s="15"/>
      <c r="J175" s="16"/>
    </row>
    <row r="176" spans="1:10">
      <c r="A176" s="17" t="s">
        <v>292</v>
      </c>
      <c r="B176" s="17" t="s">
        <v>285</v>
      </c>
      <c r="C176" s="18"/>
      <c r="D176" s="19"/>
      <c r="E176" s="20"/>
      <c r="F176" s="18"/>
      <c r="G176" s="27"/>
      <c r="H176" s="15"/>
      <c r="I176" s="15"/>
      <c r="J176" s="16"/>
    </row>
    <row r="177" spans="1:10">
      <c r="A177" s="17" t="s">
        <v>293</v>
      </c>
      <c r="B177" s="17" t="s">
        <v>285</v>
      </c>
      <c r="C177" s="18"/>
      <c r="D177" s="19"/>
      <c r="E177" s="20"/>
      <c r="F177" s="18"/>
      <c r="G177" s="27"/>
      <c r="H177" s="15"/>
      <c r="I177" s="15"/>
      <c r="J177" s="16"/>
    </row>
    <row r="178" spans="1:10">
      <c r="A178" s="17" t="s">
        <v>261</v>
      </c>
      <c r="B178" s="17" t="s">
        <v>285</v>
      </c>
      <c r="C178" s="18"/>
      <c r="D178" s="19"/>
      <c r="E178" s="20"/>
      <c r="F178" s="18"/>
      <c r="G178" s="27"/>
      <c r="H178" s="15"/>
      <c r="I178" s="15"/>
      <c r="J178" s="16"/>
    </row>
    <row r="179" spans="1:10">
      <c r="A179" s="17" t="s">
        <v>294</v>
      </c>
      <c r="B179" s="17" t="s">
        <v>285</v>
      </c>
      <c r="C179" s="18"/>
      <c r="D179" s="19"/>
      <c r="E179" s="20"/>
      <c r="F179" s="18"/>
      <c r="G179" s="27"/>
      <c r="H179" s="15"/>
      <c r="I179" s="15"/>
      <c r="J179" s="16"/>
    </row>
    <row r="180" spans="1:10">
      <c r="A180" s="17" t="s">
        <v>295</v>
      </c>
      <c r="B180" s="17" t="s">
        <v>285</v>
      </c>
      <c r="C180" s="18"/>
      <c r="D180" s="19"/>
      <c r="E180" s="20"/>
      <c r="F180" s="18"/>
      <c r="G180" s="27"/>
      <c r="H180" s="15"/>
      <c r="I180" s="15"/>
      <c r="J180" s="16"/>
    </row>
    <row r="181" spans="1:10">
      <c r="A181" s="17" t="s">
        <v>296</v>
      </c>
      <c r="B181" s="17" t="s">
        <v>285</v>
      </c>
      <c r="C181" s="18"/>
      <c r="D181" s="19"/>
      <c r="E181" s="20"/>
      <c r="F181" s="18"/>
      <c r="G181" s="27"/>
      <c r="H181" s="15"/>
      <c r="I181" s="15"/>
      <c r="J181" s="16"/>
    </row>
    <row r="182" spans="1:10">
      <c r="A182" s="17" t="s">
        <v>297</v>
      </c>
      <c r="B182" s="17" t="s">
        <v>298</v>
      </c>
      <c r="C182" s="18"/>
      <c r="D182" s="19"/>
      <c r="E182" s="20"/>
      <c r="F182" s="18"/>
      <c r="G182" s="27"/>
      <c r="H182" s="15"/>
      <c r="I182" s="15"/>
      <c r="J182" s="16"/>
    </row>
    <row r="183" spans="1:10">
      <c r="A183" s="17" t="s">
        <v>299</v>
      </c>
      <c r="B183" s="17" t="s">
        <v>298</v>
      </c>
      <c r="C183" s="18"/>
      <c r="D183" s="19"/>
      <c r="E183" s="20"/>
      <c r="F183" s="18"/>
      <c r="G183" s="27"/>
      <c r="H183" s="15"/>
      <c r="I183" s="15"/>
      <c r="J183" s="16"/>
    </row>
    <row r="184" spans="1:10">
      <c r="A184" s="17" t="s">
        <v>254</v>
      </c>
      <c r="B184" s="17" t="s">
        <v>298</v>
      </c>
      <c r="C184" s="18"/>
      <c r="D184" s="19"/>
      <c r="E184" s="20"/>
      <c r="F184" s="18"/>
      <c r="G184" s="27"/>
      <c r="H184" s="15"/>
      <c r="I184" s="15"/>
      <c r="J184" s="16"/>
    </row>
    <row r="185" spans="1:10">
      <c r="A185" s="17" t="s">
        <v>297</v>
      </c>
      <c r="B185" s="17" t="s">
        <v>298</v>
      </c>
      <c r="C185" s="18"/>
      <c r="D185" s="19"/>
      <c r="E185" s="20"/>
      <c r="F185" s="18"/>
      <c r="G185" s="27"/>
      <c r="H185" s="15"/>
      <c r="I185" s="15"/>
      <c r="J185" s="16"/>
    </row>
    <row r="186" spans="1:10">
      <c r="A186" s="17" t="s">
        <v>300</v>
      </c>
      <c r="B186" s="17" t="s">
        <v>301</v>
      </c>
      <c r="C186" s="18"/>
      <c r="D186" s="19"/>
      <c r="E186" s="20"/>
      <c r="F186" s="18"/>
      <c r="G186" s="27"/>
      <c r="H186" s="15"/>
      <c r="I186" s="15"/>
      <c r="J186" s="16"/>
    </row>
    <row r="187" spans="1:10">
      <c r="A187" s="17" t="s">
        <v>237</v>
      </c>
      <c r="B187" s="17" t="s">
        <v>301</v>
      </c>
      <c r="C187" s="18"/>
      <c r="D187" s="19"/>
      <c r="E187" s="20"/>
      <c r="F187" s="18"/>
      <c r="G187" s="27"/>
      <c r="H187" s="15"/>
      <c r="I187" s="15"/>
      <c r="J187" s="16"/>
    </row>
    <row r="188" spans="1:10">
      <c r="A188" s="17" t="s">
        <v>237</v>
      </c>
      <c r="B188" s="17" t="s">
        <v>301</v>
      </c>
      <c r="C188" s="18"/>
      <c r="D188" s="19"/>
      <c r="E188" s="20"/>
      <c r="F188" s="18"/>
      <c r="G188" s="27"/>
      <c r="H188" s="15"/>
      <c r="I188" s="15"/>
      <c r="J188" s="16"/>
    </row>
    <row r="189" spans="1:10">
      <c r="A189" s="17" t="s">
        <v>302</v>
      </c>
      <c r="B189" s="17" t="s">
        <v>301</v>
      </c>
      <c r="C189" s="18"/>
      <c r="D189" s="19"/>
      <c r="E189" s="20"/>
      <c r="F189" s="18"/>
      <c r="G189" s="27"/>
      <c r="H189" s="15"/>
      <c r="I189" s="15"/>
      <c r="J189" s="16"/>
    </row>
    <row r="190" spans="1:10">
      <c r="A190" s="17" t="s">
        <v>303</v>
      </c>
      <c r="B190" s="17" t="s">
        <v>301</v>
      </c>
      <c r="C190" s="18"/>
      <c r="D190" s="19"/>
      <c r="E190" s="20"/>
      <c r="F190" s="18"/>
      <c r="G190" s="27"/>
      <c r="H190" s="15"/>
      <c r="I190" s="15"/>
      <c r="J190" s="16"/>
    </row>
    <row r="191" spans="1:10">
      <c r="A191" s="17" t="s">
        <v>300</v>
      </c>
      <c r="B191" s="17" t="s">
        <v>304</v>
      </c>
      <c r="C191" s="18"/>
      <c r="D191" s="19"/>
      <c r="E191" s="20"/>
      <c r="F191" s="18"/>
      <c r="G191" s="27"/>
      <c r="H191" s="15"/>
      <c r="I191" s="15"/>
      <c r="J191" s="16"/>
    </row>
    <row r="192" spans="1:10">
      <c r="A192" s="17" t="s">
        <v>305</v>
      </c>
      <c r="B192" s="17" t="s">
        <v>304</v>
      </c>
      <c r="C192" s="18"/>
      <c r="D192" s="19"/>
      <c r="E192" s="20"/>
      <c r="F192" s="18"/>
      <c r="G192" s="27"/>
      <c r="H192" s="15"/>
      <c r="I192" s="15"/>
      <c r="J192" s="16"/>
    </row>
    <row r="193" spans="1:10">
      <c r="A193" s="17" t="s">
        <v>306</v>
      </c>
      <c r="B193" s="17" t="s">
        <v>304</v>
      </c>
      <c r="C193" s="18"/>
      <c r="D193" s="19"/>
      <c r="E193" s="20"/>
      <c r="F193" s="18"/>
      <c r="G193" s="27"/>
      <c r="H193" s="15"/>
      <c r="I193" s="15"/>
      <c r="J193" s="16"/>
    </row>
    <row r="194" spans="1:10">
      <c r="A194" s="17" t="s">
        <v>307</v>
      </c>
      <c r="B194" s="17" t="s">
        <v>304</v>
      </c>
      <c r="C194" s="18"/>
      <c r="D194" s="19"/>
      <c r="E194" s="20"/>
      <c r="F194" s="18"/>
      <c r="G194" s="27"/>
      <c r="H194" s="15"/>
      <c r="I194" s="15"/>
      <c r="J194" s="16"/>
    </row>
    <row r="195" spans="1:10">
      <c r="A195" s="17" t="s">
        <v>308</v>
      </c>
      <c r="B195" s="17" t="s">
        <v>304</v>
      </c>
      <c r="C195" s="18"/>
      <c r="D195" s="19"/>
      <c r="E195" s="20"/>
      <c r="F195" s="18"/>
      <c r="G195" s="27"/>
      <c r="H195" s="15"/>
      <c r="I195" s="15"/>
      <c r="J195" s="16"/>
    </row>
    <row r="196" spans="1:10">
      <c r="A196" s="17" t="s">
        <v>306</v>
      </c>
      <c r="B196" s="17" t="s">
        <v>304</v>
      </c>
      <c r="C196" s="18"/>
      <c r="D196" s="19"/>
      <c r="E196" s="20"/>
      <c r="F196" s="18"/>
      <c r="G196" s="27"/>
      <c r="H196" s="15"/>
      <c r="I196" s="15"/>
      <c r="J196" s="16"/>
    </row>
    <row r="197" spans="1:10">
      <c r="A197" s="17" t="s">
        <v>309</v>
      </c>
      <c r="B197" s="17" t="s">
        <v>304</v>
      </c>
      <c r="C197" s="18"/>
      <c r="D197" s="19"/>
      <c r="E197" s="20"/>
      <c r="F197" s="18"/>
      <c r="G197" s="27"/>
      <c r="H197" s="15"/>
      <c r="I197" s="15"/>
      <c r="J197" s="16"/>
    </row>
    <row r="198" spans="1:10">
      <c r="A198" s="17" t="s">
        <v>309</v>
      </c>
      <c r="B198" s="17" t="s">
        <v>304</v>
      </c>
      <c r="C198" s="18"/>
      <c r="D198" s="19"/>
      <c r="E198" s="20"/>
      <c r="F198" s="18"/>
      <c r="G198" s="27"/>
      <c r="H198" s="15"/>
      <c r="I198" s="15"/>
      <c r="J198" s="16"/>
    </row>
    <row r="199" spans="1:10">
      <c r="A199" s="17" t="s">
        <v>310</v>
      </c>
      <c r="B199" s="17" t="s">
        <v>304</v>
      </c>
      <c r="C199" s="18"/>
      <c r="D199" s="19"/>
      <c r="E199" s="20"/>
      <c r="F199" s="18"/>
      <c r="G199" s="27"/>
      <c r="H199" s="15"/>
      <c r="I199" s="15"/>
      <c r="J199" s="16"/>
    </row>
    <row r="200" spans="1:10">
      <c r="A200" s="17" t="s">
        <v>311</v>
      </c>
      <c r="B200" s="17" t="s">
        <v>304</v>
      </c>
      <c r="C200" s="18"/>
      <c r="D200" s="19"/>
      <c r="E200" s="20"/>
      <c r="F200" s="18"/>
      <c r="G200" s="27"/>
      <c r="H200" s="15"/>
      <c r="I200" s="15"/>
      <c r="J200" s="16"/>
    </row>
    <row r="201" spans="1:10">
      <c r="A201" s="17" t="s">
        <v>312</v>
      </c>
      <c r="B201" s="17" t="s">
        <v>304</v>
      </c>
      <c r="C201" s="18"/>
      <c r="D201" s="19"/>
      <c r="E201" s="20"/>
      <c r="F201" s="18"/>
      <c r="G201" s="27"/>
      <c r="H201" s="15"/>
      <c r="I201" s="15"/>
      <c r="J201" s="16"/>
    </row>
    <row r="202" spans="1:10">
      <c r="A202" s="17" t="s">
        <v>254</v>
      </c>
      <c r="B202" s="17" t="s">
        <v>304</v>
      </c>
      <c r="C202" s="18"/>
      <c r="D202" s="19"/>
      <c r="E202" s="20"/>
      <c r="F202" s="18"/>
      <c r="G202" s="27"/>
      <c r="H202" s="15"/>
      <c r="I202" s="15"/>
      <c r="J202" s="16"/>
    </row>
    <row r="203" spans="1:10">
      <c r="A203" s="17" t="s">
        <v>307</v>
      </c>
      <c r="B203" s="17" t="s">
        <v>304</v>
      </c>
      <c r="C203" s="18"/>
      <c r="D203" s="19"/>
      <c r="E203" s="20"/>
      <c r="F203" s="18"/>
      <c r="G203" s="27"/>
      <c r="H203" s="15"/>
      <c r="I203" s="15"/>
      <c r="J203" s="16"/>
    </row>
    <row r="204" spans="1:10">
      <c r="A204" s="17" t="s">
        <v>313</v>
      </c>
      <c r="B204" s="17" t="s">
        <v>304</v>
      </c>
      <c r="C204" s="18"/>
      <c r="D204" s="19"/>
      <c r="E204" s="20"/>
      <c r="F204" s="18"/>
      <c r="G204" s="27"/>
      <c r="H204" s="15"/>
      <c r="I204" s="15"/>
      <c r="J204" s="16"/>
    </row>
    <row r="205" spans="1:10">
      <c r="A205" s="17" t="s">
        <v>314</v>
      </c>
      <c r="B205" s="17" t="s">
        <v>304</v>
      </c>
      <c r="C205" s="18"/>
      <c r="D205" s="19"/>
      <c r="E205" s="20"/>
      <c r="F205" s="18"/>
      <c r="G205" s="27"/>
      <c r="H205" s="15"/>
      <c r="I205" s="15"/>
      <c r="J205" s="16"/>
    </row>
    <row r="206" spans="1:10">
      <c r="A206" s="17" t="s">
        <v>311</v>
      </c>
      <c r="B206" s="17" t="s">
        <v>304</v>
      </c>
      <c r="C206" s="18"/>
      <c r="D206" s="19"/>
      <c r="E206" s="20"/>
      <c r="F206" s="18"/>
      <c r="G206" s="27"/>
      <c r="H206" s="15"/>
      <c r="I206" s="15"/>
      <c r="J206" s="16"/>
    </row>
    <row r="207" spans="1:10">
      <c r="A207" s="17" t="s">
        <v>254</v>
      </c>
      <c r="B207" s="17" t="s">
        <v>304</v>
      </c>
      <c r="C207" s="18"/>
      <c r="D207" s="19"/>
      <c r="E207" s="20"/>
      <c r="F207" s="18"/>
      <c r="G207" s="27"/>
      <c r="H207" s="15"/>
      <c r="I207" s="15"/>
      <c r="J207" s="16"/>
    </row>
    <row r="208" spans="1:10">
      <c r="A208" s="17" t="s">
        <v>315</v>
      </c>
      <c r="B208" s="17" t="s">
        <v>304</v>
      </c>
      <c r="C208" s="18"/>
      <c r="D208" s="19"/>
      <c r="E208" s="20"/>
      <c r="F208" s="18"/>
      <c r="G208" s="27"/>
      <c r="H208" s="15"/>
      <c r="I208" s="15"/>
      <c r="J208" s="16"/>
    </row>
    <row r="209" spans="1:10">
      <c r="A209" s="17" t="s">
        <v>316</v>
      </c>
      <c r="B209" s="17" t="s">
        <v>304</v>
      </c>
      <c r="C209" s="18"/>
      <c r="D209" s="19"/>
      <c r="E209" s="20"/>
      <c r="F209" s="18"/>
      <c r="G209" s="27"/>
      <c r="H209" s="15"/>
      <c r="I209" s="15"/>
      <c r="J209" s="16"/>
    </row>
    <row r="210" spans="1:10">
      <c r="A210" s="17" t="s">
        <v>317</v>
      </c>
      <c r="B210" s="17" t="s">
        <v>318</v>
      </c>
      <c r="C210" s="18"/>
      <c r="D210" s="19"/>
      <c r="E210" s="20"/>
      <c r="F210" s="18"/>
      <c r="G210" s="27"/>
      <c r="H210" s="15"/>
      <c r="I210" s="15"/>
      <c r="J210" s="16"/>
    </row>
    <row r="211" spans="1:10">
      <c r="A211" s="17" t="s">
        <v>199</v>
      </c>
      <c r="B211" s="17" t="s">
        <v>319</v>
      </c>
      <c r="C211" s="18"/>
      <c r="D211" s="19"/>
      <c r="E211" s="20"/>
      <c r="F211" s="18"/>
      <c r="G211" s="27"/>
      <c r="H211" s="15"/>
      <c r="I211" s="15"/>
      <c r="J211" s="16"/>
    </row>
    <row r="212" spans="1:10">
      <c r="A212" s="17" t="s">
        <v>320</v>
      </c>
      <c r="B212" s="17" t="s">
        <v>319</v>
      </c>
      <c r="C212" s="18"/>
      <c r="D212" s="19"/>
      <c r="E212" s="20"/>
      <c r="F212" s="18"/>
      <c r="G212" s="27"/>
      <c r="H212" s="15"/>
      <c r="I212" s="15"/>
      <c r="J212" s="16"/>
    </row>
    <row r="213" spans="1:10">
      <c r="A213" s="17" t="s">
        <v>321</v>
      </c>
      <c r="B213" s="17" t="s">
        <v>319</v>
      </c>
      <c r="C213" s="18"/>
      <c r="D213" s="19"/>
      <c r="E213" s="20"/>
      <c r="F213" s="18"/>
      <c r="G213" s="27"/>
      <c r="H213" s="15"/>
      <c r="I213" s="15"/>
      <c r="J213" s="16"/>
    </row>
    <row r="214" spans="1:10">
      <c r="A214" s="17" t="s">
        <v>322</v>
      </c>
      <c r="B214" s="17" t="s">
        <v>319</v>
      </c>
      <c r="C214" s="18"/>
      <c r="D214" s="19"/>
      <c r="E214" s="20"/>
      <c r="F214" s="18"/>
      <c r="G214" s="27"/>
      <c r="H214" s="15"/>
      <c r="I214" s="15"/>
      <c r="J214" s="16"/>
    </row>
    <row r="215" spans="1:10">
      <c r="A215" s="17" t="s">
        <v>246</v>
      </c>
      <c r="B215" s="17" t="s">
        <v>319</v>
      </c>
      <c r="C215" s="18"/>
      <c r="D215" s="19"/>
      <c r="E215" s="20"/>
      <c r="F215" s="18"/>
      <c r="G215" s="27"/>
      <c r="H215" s="15"/>
      <c r="I215" s="15"/>
      <c r="J215" s="16"/>
    </row>
    <row r="216" spans="1:10">
      <c r="A216" s="17" t="s">
        <v>323</v>
      </c>
      <c r="B216" s="17" t="s">
        <v>319</v>
      </c>
      <c r="C216" s="18"/>
      <c r="D216" s="19"/>
      <c r="E216" s="20"/>
      <c r="F216" s="18"/>
      <c r="G216" s="27"/>
      <c r="H216" s="15"/>
      <c r="I216" s="15"/>
      <c r="J216" s="16"/>
    </row>
    <row r="217" spans="1:10">
      <c r="A217" s="17" t="s">
        <v>233</v>
      </c>
      <c r="B217" s="17" t="s">
        <v>319</v>
      </c>
      <c r="C217" s="18"/>
      <c r="D217" s="19"/>
      <c r="E217" s="20"/>
      <c r="F217" s="18"/>
      <c r="G217" s="27"/>
      <c r="H217" s="15"/>
      <c r="I217" s="15"/>
      <c r="J217" s="16"/>
    </row>
    <row r="218" spans="1:10">
      <c r="A218" s="17" t="s">
        <v>146</v>
      </c>
      <c r="B218" s="17" t="s">
        <v>319</v>
      </c>
      <c r="C218" s="18"/>
      <c r="D218" s="19"/>
      <c r="E218" s="20"/>
      <c r="F218" s="18"/>
      <c r="G218" s="27"/>
      <c r="H218" s="15"/>
      <c r="I218" s="15"/>
      <c r="J218" s="16"/>
    </row>
    <row r="219" spans="1:10">
      <c r="A219" s="17" t="s">
        <v>269</v>
      </c>
      <c r="B219" s="17" t="s">
        <v>319</v>
      </c>
      <c r="C219" s="18"/>
      <c r="D219" s="19"/>
      <c r="E219" s="20"/>
      <c r="F219" s="18"/>
      <c r="G219" s="27"/>
      <c r="H219" s="15"/>
      <c r="I219" s="15"/>
      <c r="J219" s="16"/>
    </row>
    <row r="220" spans="1:10">
      <c r="A220" s="17" t="s">
        <v>324</v>
      </c>
      <c r="B220" s="17" t="s">
        <v>319</v>
      </c>
      <c r="C220" s="18"/>
      <c r="D220" s="19"/>
      <c r="E220" s="20"/>
      <c r="F220" s="18"/>
      <c r="G220" s="27"/>
      <c r="H220" s="15"/>
      <c r="I220" s="15"/>
      <c r="J220" s="16"/>
    </row>
    <row r="221" spans="1:10">
      <c r="A221" s="17" t="s">
        <v>325</v>
      </c>
      <c r="B221" s="17" t="s">
        <v>319</v>
      </c>
      <c r="C221" s="18"/>
      <c r="D221" s="19"/>
      <c r="E221" s="20"/>
      <c r="F221" s="18"/>
      <c r="G221" s="27"/>
      <c r="H221" s="15"/>
      <c r="I221" s="15"/>
      <c r="J221" s="16"/>
    </row>
    <row r="222" spans="1:10">
      <c r="A222" s="17" t="s">
        <v>199</v>
      </c>
      <c r="B222" s="17" t="s">
        <v>319</v>
      </c>
      <c r="C222" s="18"/>
      <c r="D222" s="19"/>
      <c r="E222" s="20"/>
      <c r="F222" s="18"/>
      <c r="G222" s="27"/>
      <c r="H222" s="15"/>
      <c r="I222" s="15"/>
      <c r="J222" s="16"/>
    </row>
    <row r="223" spans="1:10">
      <c r="A223" s="17" t="s">
        <v>274</v>
      </c>
      <c r="B223" s="17" t="s">
        <v>319</v>
      </c>
      <c r="C223" s="18"/>
      <c r="D223" s="19"/>
      <c r="E223" s="20"/>
      <c r="F223" s="18"/>
      <c r="G223" s="27"/>
      <c r="H223" s="15"/>
      <c r="I223" s="15"/>
      <c r="J223" s="16"/>
    </row>
    <row r="224" spans="1:10">
      <c r="A224" s="17" t="s">
        <v>203</v>
      </c>
      <c r="B224" s="17" t="s">
        <v>319</v>
      </c>
      <c r="C224" s="18"/>
      <c r="D224" s="19"/>
      <c r="E224" s="20"/>
      <c r="F224" s="18"/>
      <c r="G224" s="27"/>
      <c r="H224" s="15"/>
      <c r="I224" s="15"/>
      <c r="J224" s="16"/>
    </row>
    <row r="225" spans="1:10">
      <c r="A225" s="17" t="s">
        <v>170</v>
      </c>
      <c r="B225" s="17" t="s">
        <v>319</v>
      </c>
      <c r="C225" s="18"/>
      <c r="D225" s="19"/>
      <c r="E225" s="20"/>
      <c r="F225" s="18"/>
      <c r="G225" s="27"/>
      <c r="H225" s="15"/>
      <c r="I225" s="15"/>
      <c r="J225" s="16"/>
    </row>
    <row r="226" spans="1:10">
      <c r="A226" s="17" t="s">
        <v>326</v>
      </c>
      <c r="B226" s="17" t="s">
        <v>319</v>
      </c>
      <c r="C226" s="18"/>
      <c r="D226" s="19"/>
      <c r="E226" s="20"/>
      <c r="F226" s="18"/>
      <c r="G226" s="27"/>
      <c r="H226" s="15"/>
      <c r="I226" s="15"/>
      <c r="J226" s="16"/>
    </row>
    <row r="227" spans="1:10">
      <c r="A227" s="17" t="s">
        <v>282</v>
      </c>
      <c r="B227" s="17" t="s">
        <v>319</v>
      </c>
      <c r="C227" s="18"/>
      <c r="D227" s="19"/>
      <c r="E227" s="20"/>
      <c r="F227" s="18"/>
      <c r="G227" s="27"/>
      <c r="H227" s="15"/>
      <c r="I227" s="15"/>
      <c r="J227" s="16"/>
    </row>
    <row r="228" spans="1:10">
      <c r="A228" s="17" t="s">
        <v>327</v>
      </c>
      <c r="B228" s="17" t="s">
        <v>319</v>
      </c>
      <c r="C228" s="18"/>
      <c r="D228" s="19"/>
      <c r="E228" s="20"/>
      <c r="F228" s="18"/>
      <c r="G228" s="27"/>
      <c r="H228" s="15"/>
      <c r="I228" s="15"/>
      <c r="J228" s="16"/>
    </row>
    <row r="229" spans="1:10">
      <c r="A229" s="17" t="s">
        <v>328</v>
      </c>
      <c r="B229" s="17" t="s">
        <v>319</v>
      </c>
      <c r="C229" s="18"/>
      <c r="D229" s="19"/>
      <c r="E229" s="20"/>
      <c r="F229" s="18"/>
      <c r="G229" s="27"/>
      <c r="H229" s="15"/>
      <c r="I229" s="15"/>
      <c r="J229" s="16"/>
    </row>
    <row r="230" spans="1:10">
      <c r="A230" s="17" t="s">
        <v>329</v>
      </c>
      <c r="B230" s="17" t="s">
        <v>319</v>
      </c>
      <c r="C230" s="18"/>
      <c r="D230" s="19"/>
      <c r="E230" s="20"/>
      <c r="F230" s="18"/>
      <c r="G230" s="27"/>
      <c r="H230" s="15"/>
      <c r="I230" s="15"/>
      <c r="J230" s="16"/>
    </row>
    <row r="231" spans="1:10">
      <c r="A231" s="17" t="s">
        <v>330</v>
      </c>
      <c r="B231" s="17" t="s">
        <v>319</v>
      </c>
      <c r="C231" s="18"/>
      <c r="D231" s="19"/>
      <c r="E231" s="20"/>
      <c r="F231" s="18"/>
      <c r="G231" s="27"/>
      <c r="H231" s="15"/>
      <c r="I231" s="15"/>
      <c r="J231" s="16"/>
    </row>
    <row r="232" spans="1:10">
      <c r="A232" s="17" t="s">
        <v>289</v>
      </c>
      <c r="B232" s="17" t="s">
        <v>319</v>
      </c>
      <c r="C232" s="18"/>
      <c r="D232" s="19"/>
      <c r="E232" s="20"/>
      <c r="F232" s="18"/>
      <c r="G232" s="27"/>
      <c r="H232" s="15"/>
      <c r="I232" s="15"/>
      <c r="J232" s="16"/>
    </row>
    <row r="233" spans="1:10">
      <c r="A233" s="17" t="s">
        <v>249</v>
      </c>
      <c r="B233" s="17" t="s">
        <v>319</v>
      </c>
      <c r="C233" s="18"/>
      <c r="D233" s="19"/>
      <c r="E233" s="20"/>
      <c r="F233" s="18"/>
      <c r="G233" s="27"/>
      <c r="H233" s="15"/>
      <c r="I233" s="15"/>
      <c r="J233" s="16"/>
    </row>
    <row r="234" spans="1:10">
      <c r="A234" s="17" t="s">
        <v>215</v>
      </c>
      <c r="B234" s="17" t="s">
        <v>319</v>
      </c>
      <c r="C234" s="18"/>
      <c r="D234" s="19"/>
      <c r="E234" s="20"/>
      <c r="F234" s="18"/>
      <c r="G234" s="27"/>
      <c r="H234" s="15"/>
      <c r="I234" s="15"/>
      <c r="J234" s="16"/>
    </row>
    <row r="235" spans="1:10">
      <c r="A235" s="17" t="s">
        <v>331</v>
      </c>
      <c r="B235" s="17" t="s">
        <v>319</v>
      </c>
      <c r="C235" s="18"/>
      <c r="D235" s="19"/>
      <c r="E235" s="20"/>
      <c r="F235" s="18"/>
      <c r="G235" s="27"/>
      <c r="H235" s="15"/>
      <c r="I235" s="15"/>
      <c r="J235" s="16"/>
    </row>
    <row r="236" spans="1:10">
      <c r="A236" s="17" t="s">
        <v>152</v>
      </c>
      <c r="B236" s="17" t="s">
        <v>319</v>
      </c>
      <c r="C236" s="18"/>
      <c r="D236" s="19"/>
      <c r="E236" s="20"/>
      <c r="F236" s="18"/>
      <c r="G236" s="27"/>
      <c r="H236" s="15"/>
      <c r="I236" s="15"/>
      <c r="J236" s="16"/>
    </row>
    <row r="237" spans="1:10">
      <c r="A237" s="17" t="s">
        <v>332</v>
      </c>
      <c r="B237" s="17" t="s">
        <v>319</v>
      </c>
      <c r="C237" s="18"/>
      <c r="D237" s="19"/>
      <c r="E237" s="20"/>
      <c r="F237" s="18"/>
      <c r="G237" s="27"/>
      <c r="H237" s="15"/>
      <c r="I237" s="15"/>
      <c r="J237" s="16"/>
    </row>
    <row r="238" spans="1:10">
      <c r="A238" s="17" t="s">
        <v>257</v>
      </c>
      <c r="B238" s="17" t="s">
        <v>319</v>
      </c>
      <c r="C238" s="18"/>
      <c r="D238" s="19"/>
      <c r="E238" s="20"/>
      <c r="F238" s="18"/>
      <c r="G238" s="27"/>
      <c r="H238" s="15"/>
      <c r="I238" s="15"/>
      <c r="J238" s="16"/>
    </row>
    <row r="239" spans="1:10">
      <c r="A239" s="17" t="s">
        <v>333</v>
      </c>
      <c r="B239" s="17" t="s">
        <v>319</v>
      </c>
      <c r="C239" s="18"/>
      <c r="D239" s="19"/>
      <c r="E239" s="20"/>
      <c r="F239" s="18"/>
      <c r="G239" s="27"/>
      <c r="H239" s="15"/>
      <c r="I239" s="15"/>
      <c r="J239" s="16"/>
    </row>
    <row r="240" spans="1:10">
      <c r="A240" s="17" t="s">
        <v>334</v>
      </c>
      <c r="B240" s="17" t="s">
        <v>319</v>
      </c>
      <c r="C240" s="18"/>
      <c r="D240" s="19"/>
      <c r="E240" s="20"/>
      <c r="F240" s="18"/>
      <c r="G240" s="27"/>
      <c r="H240" s="15"/>
      <c r="I240" s="15"/>
      <c r="J240" s="16"/>
    </row>
    <row r="241" spans="1:10">
      <c r="A241" s="17" t="s">
        <v>335</v>
      </c>
      <c r="B241" s="17" t="s">
        <v>319</v>
      </c>
      <c r="C241" s="18"/>
      <c r="D241" s="19"/>
      <c r="E241" s="20"/>
      <c r="F241" s="18"/>
      <c r="G241" s="27"/>
      <c r="H241" s="15"/>
      <c r="I241" s="15"/>
      <c r="J241" s="16"/>
    </row>
    <row r="242" spans="1:10">
      <c r="A242" s="17" t="s">
        <v>239</v>
      </c>
      <c r="B242" s="17" t="s">
        <v>319</v>
      </c>
      <c r="C242" s="18"/>
      <c r="D242" s="19"/>
      <c r="E242" s="20"/>
      <c r="F242" s="18"/>
      <c r="G242" s="27"/>
      <c r="H242" s="15"/>
      <c r="I242" s="15"/>
      <c r="J242" s="16"/>
    </row>
    <row r="243" spans="1:10">
      <c r="A243" s="17" t="s">
        <v>233</v>
      </c>
      <c r="B243" s="17" t="s">
        <v>319</v>
      </c>
      <c r="C243" s="18"/>
      <c r="D243" s="19"/>
      <c r="E243" s="20"/>
      <c r="F243" s="18"/>
      <c r="G243" s="27"/>
      <c r="H243" s="15"/>
      <c r="I243" s="15"/>
      <c r="J243" s="16"/>
    </row>
    <row r="244" spans="1:10">
      <c r="A244" s="17" t="s">
        <v>233</v>
      </c>
      <c r="B244" s="17" t="s">
        <v>319</v>
      </c>
      <c r="C244" s="18"/>
      <c r="D244" s="19"/>
      <c r="E244" s="20"/>
      <c r="F244" s="18"/>
      <c r="G244" s="27"/>
      <c r="H244" s="15"/>
      <c r="I244" s="15"/>
      <c r="J244" s="16"/>
    </row>
    <row r="245" spans="1:10">
      <c r="A245" s="17" t="s">
        <v>336</v>
      </c>
      <c r="B245" s="17" t="s">
        <v>337</v>
      </c>
      <c r="C245" s="18"/>
      <c r="D245" s="19"/>
      <c r="E245" s="20"/>
      <c r="F245" s="18"/>
      <c r="G245" s="27"/>
      <c r="H245" s="15"/>
      <c r="I245" s="15"/>
      <c r="J245" s="16"/>
    </row>
    <row r="246" spans="1:10">
      <c r="A246" s="17" t="s">
        <v>338</v>
      </c>
      <c r="B246" s="17" t="s">
        <v>337</v>
      </c>
      <c r="C246" s="18"/>
      <c r="D246" s="19"/>
      <c r="E246" s="20"/>
      <c r="F246" s="18"/>
      <c r="G246" s="27"/>
      <c r="H246" s="15"/>
      <c r="I246" s="15"/>
      <c r="J246" s="16"/>
    </row>
    <row r="247" spans="1:10">
      <c r="A247" s="17" t="s">
        <v>336</v>
      </c>
      <c r="B247" s="17" t="s">
        <v>337</v>
      </c>
      <c r="C247" s="18"/>
      <c r="D247" s="19"/>
      <c r="E247" s="20"/>
      <c r="F247" s="18"/>
      <c r="G247" s="27"/>
      <c r="H247" s="15"/>
      <c r="I247" s="15"/>
      <c r="J247" s="16"/>
    </row>
    <row r="248" spans="1:10">
      <c r="A248" s="17" t="s">
        <v>170</v>
      </c>
      <c r="B248" s="17" t="s">
        <v>337</v>
      </c>
      <c r="C248" s="18"/>
      <c r="D248" s="19"/>
      <c r="E248" s="20"/>
      <c r="F248" s="18"/>
      <c r="G248" s="27"/>
      <c r="H248" s="15"/>
      <c r="I248" s="15"/>
      <c r="J248" s="16"/>
    </row>
    <row r="249" spans="1:10">
      <c r="A249" s="17" t="s">
        <v>339</v>
      </c>
      <c r="B249" s="17" t="s">
        <v>337</v>
      </c>
      <c r="C249" s="18"/>
      <c r="D249" s="19"/>
      <c r="E249" s="20"/>
      <c r="F249" s="18"/>
      <c r="G249" s="27"/>
      <c r="H249" s="15"/>
      <c r="I249" s="15"/>
      <c r="J249" s="16"/>
    </row>
    <row r="250" spans="1:10">
      <c r="A250" s="17" t="s">
        <v>336</v>
      </c>
      <c r="B250" s="17" t="s">
        <v>337</v>
      </c>
      <c r="C250" s="18"/>
      <c r="D250" s="19"/>
      <c r="E250" s="20"/>
      <c r="F250" s="18"/>
      <c r="G250" s="27"/>
      <c r="H250" s="15"/>
      <c r="I250" s="15"/>
      <c r="J250" s="16"/>
    </row>
    <row r="251" spans="1:10">
      <c r="A251" s="17" t="s">
        <v>340</v>
      </c>
      <c r="B251" s="17" t="s">
        <v>341</v>
      </c>
      <c r="C251" s="18"/>
      <c r="D251" s="19"/>
      <c r="E251" s="20"/>
      <c r="F251" s="18"/>
      <c r="G251" s="27"/>
      <c r="H251" s="15"/>
      <c r="I251" s="15"/>
      <c r="J251" s="16"/>
    </row>
    <row r="252" spans="1:10">
      <c r="A252" s="17" t="s">
        <v>246</v>
      </c>
      <c r="B252" s="17" t="s">
        <v>341</v>
      </c>
      <c r="C252" s="18"/>
      <c r="D252" s="19"/>
      <c r="E252" s="20"/>
      <c r="F252" s="18"/>
      <c r="G252" s="27"/>
      <c r="H252" s="15"/>
      <c r="I252" s="15"/>
      <c r="J252" s="16"/>
    </row>
    <row r="253" spans="1:10">
      <c r="A253" s="17" t="s">
        <v>342</v>
      </c>
      <c r="B253" s="17" t="s">
        <v>341</v>
      </c>
      <c r="C253" s="18"/>
      <c r="D253" s="19"/>
      <c r="E253" s="20"/>
      <c r="F253" s="18"/>
      <c r="G253" s="27"/>
      <c r="H253" s="15"/>
      <c r="I253" s="15"/>
      <c r="J253" s="16"/>
    </row>
    <row r="254" spans="1:10">
      <c r="A254" s="17" t="s">
        <v>215</v>
      </c>
      <c r="B254" s="17" t="s">
        <v>341</v>
      </c>
      <c r="C254" s="18"/>
      <c r="D254" s="19"/>
      <c r="E254" s="20"/>
      <c r="F254" s="18"/>
      <c r="G254" s="27"/>
      <c r="H254" s="15"/>
      <c r="I254" s="15"/>
      <c r="J254" s="16"/>
    </row>
    <row r="255" spans="1:10">
      <c r="A255" s="17" t="s">
        <v>188</v>
      </c>
      <c r="B255" s="17" t="s">
        <v>341</v>
      </c>
      <c r="C255" s="18"/>
      <c r="D255" s="19"/>
      <c r="E255" s="20"/>
      <c r="F255" s="18"/>
      <c r="G255" s="27"/>
      <c r="H255" s="15"/>
      <c r="I255" s="15"/>
      <c r="J255" s="16"/>
    </row>
    <row r="256" spans="1:10">
      <c r="A256" s="17" t="s">
        <v>317</v>
      </c>
      <c r="B256" s="17" t="s">
        <v>341</v>
      </c>
      <c r="C256" s="18"/>
      <c r="D256" s="19"/>
      <c r="E256" s="20"/>
      <c r="F256" s="18"/>
      <c r="G256" s="27"/>
      <c r="H256" s="15"/>
      <c r="I256" s="15"/>
      <c r="J256" s="16"/>
    </row>
    <row r="257" spans="1:10">
      <c r="A257" s="17" t="s">
        <v>187</v>
      </c>
      <c r="B257" s="17" t="s">
        <v>341</v>
      </c>
      <c r="C257" s="18"/>
      <c r="D257" s="19"/>
      <c r="E257" s="20"/>
      <c r="F257" s="18"/>
      <c r="G257" s="27"/>
      <c r="H257" s="15"/>
      <c r="I257" s="15"/>
      <c r="J257" s="16"/>
    </row>
    <row r="258" spans="1:10">
      <c r="A258" s="17" t="s">
        <v>245</v>
      </c>
      <c r="B258" s="17" t="s">
        <v>341</v>
      </c>
      <c r="C258" s="18"/>
      <c r="D258" s="19"/>
      <c r="E258" s="20"/>
      <c r="F258" s="18"/>
      <c r="G258" s="27"/>
      <c r="H258" s="15"/>
      <c r="I258" s="15"/>
      <c r="J258" s="16"/>
    </row>
    <row r="259" spans="1:10">
      <c r="A259" s="17" t="s">
        <v>221</v>
      </c>
      <c r="B259" s="17" t="s">
        <v>341</v>
      </c>
      <c r="C259" s="18"/>
      <c r="D259" s="19"/>
      <c r="E259" s="20"/>
      <c r="F259" s="18"/>
      <c r="G259" s="27"/>
      <c r="H259" s="15"/>
      <c r="I259" s="15"/>
      <c r="J259" s="16"/>
    </row>
    <row r="260" spans="1:10">
      <c r="A260" s="17" t="s">
        <v>343</v>
      </c>
      <c r="B260" s="17" t="s">
        <v>341</v>
      </c>
      <c r="C260" s="18"/>
      <c r="D260" s="19"/>
      <c r="E260" s="20"/>
      <c r="F260" s="18"/>
      <c r="G260" s="27"/>
      <c r="H260" s="15"/>
      <c r="I260" s="15"/>
      <c r="J260" s="16"/>
    </row>
    <row r="261" spans="1:10">
      <c r="A261" s="17" t="s">
        <v>344</v>
      </c>
      <c r="B261" s="17" t="s">
        <v>345</v>
      </c>
      <c r="C261" s="18"/>
      <c r="D261" s="19"/>
      <c r="E261" s="20"/>
      <c r="F261" s="18"/>
      <c r="G261" s="27"/>
      <c r="H261" s="15"/>
      <c r="I261" s="15"/>
      <c r="J261" s="16"/>
    </row>
    <row r="262" spans="1:10">
      <c r="A262" s="17" t="s">
        <v>288</v>
      </c>
      <c r="B262" s="17" t="s">
        <v>345</v>
      </c>
      <c r="C262" s="18"/>
      <c r="D262" s="19"/>
      <c r="E262" s="20"/>
      <c r="F262" s="18"/>
      <c r="G262" s="27"/>
      <c r="H262" s="15"/>
      <c r="I262" s="15"/>
      <c r="J262" s="16"/>
    </row>
    <row r="263" spans="1:10">
      <c r="A263" s="17" t="s">
        <v>346</v>
      </c>
      <c r="B263" s="17" t="s">
        <v>345</v>
      </c>
      <c r="C263" s="18"/>
      <c r="D263" s="19"/>
      <c r="E263" s="20"/>
      <c r="F263" s="18"/>
      <c r="G263" s="27"/>
      <c r="H263" s="15"/>
      <c r="I263" s="15"/>
      <c r="J263" s="16"/>
    </row>
    <row r="264" spans="1:10">
      <c r="A264" s="17" t="s">
        <v>273</v>
      </c>
      <c r="B264" s="17" t="s">
        <v>345</v>
      </c>
      <c r="C264" s="18"/>
      <c r="D264" s="19"/>
      <c r="E264" s="20"/>
      <c r="F264" s="18"/>
      <c r="G264" s="27"/>
      <c r="H264" s="15"/>
      <c r="I264" s="15"/>
      <c r="J264" s="16"/>
    </row>
    <row r="265" spans="1:10">
      <c r="A265" s="17" t="s">
        <v>261</v>
      </c>
      <c r="B265" s="17" t="s">
        <v>345</v>
      </c>
      <c r="C265" s="18"/>
      <c r="D265" s="19"/>
      <c r="E265" s="20"/>
      <c r="F265" s="18"/>
      <c r="G265" s="27"/>
      <c r="H265" s="15"/>
      <c r="I265" s="15"/>
      <c r="J265" s="16"/>
    </row>
    <row r="266" spans="1:10">
      <c r="A266" s="17" t="s">
        <v>170</v>
      </c>
      <c r="B266" s="17" t="s">
        <v>345</v>
      </c>
      <c r="C266" s="18"/>
      <c r="D266" s="19"/>
      <c r="E266" s="20"/>
      <c r="F266" s="18"/>
      <c r="G266" s="27"/>
      <c r="H266" s="15"/>
      <c r="I266" s="15"/>
      <c r="J266" s="16"/>
    </row>
    <row r="267" spans="1:10">
      <c r="A267" s="17" t="s">
        <v>347</v>
      </c>
      <c r="B267" s="17" t="s">
        <v>345</v>
      </c>
      <c r="C267" s="18"/>
      <c r="D267" s="19"/>
      <c r="E267" s="20"/>
      <c r="F267" s="18"/>
      <c r="G267" s="27"/>
      <c r="H267" s="15"/>
      <c r="I267" s="15"/>
      <c r="J267" s="16"/>
    </row>
    <row r="268" spans="1:10">
      <c r="A268" s="17" t="s">
        <v>253</v>
      </c>
      <c r="B268" s="17" t="s">
        <v>345</v>
      </c>
      <c r="C268" s="18"/>
      <c r="D268" s="19"/>
      <c r="E268" s="20"/>
      <c r="F268" s="18"/>
      <c r="G268" s="27"/>
      <c r="H268" s="15"/>
      <c r="I268" s="15"/>
      <c r="J268" s="16"/>
    </row>
    <row r="269" spans="1:10">
      <c r="A269" s="17" t="s">
        <v>258</v>
      </c>
      <c r="B269" s="17" t="s">
        <v>345</v>
      </c>
      <c r="C269" s="18"/>
      <c r="D269" s="19"/>
      <c r="E269" s="20"/>
      <c r="F269" s="18"/>
      <c r="G269" s="27"/>
      <c r="H269" s="15"/>
      <c r="I269" s="15"/>
      <c r="J269" s="16"/>
    </row>
    <row r="270" spans="1:10">
      <c r="A270" s="17" t="s">
        <v>288</v>
      </c>
      <c r="B270" s="17" t="s">
        <v>345</v>
      </c>
      <c r="C270" s="18"/>
      <c r="D270" s="19"/>
      <c r="E270" s="20"/>
      <c r="F270" s="18"/>
      <c r="G270" s="27"/>
      <c r="H270" s="15"/>
      <c r="I270" s="15"/>
      <c r="J270" s="16"/>
    </row>
    <row r="271" spans="1:10">
      <c r="A271" s="17" t="s">
        <v>348</v>
      </c>
      <c r="B271" s="17" t="s">
        <v>345</v>
      </c>
      <c r="C271" s="18"/>
      <c r="D271" s="19"/>
      <c r="E271" s="20"/>
      <c r="F271" s="18"/>
      <c r="G271" s="27"/>
      <c r="H271" s="15"/>
      <c r="I271" s="15"/>
      <c r="J271" s="16"/>
    </row>
    <row r="272" spans="1:10">
      <c r="A272" s="17" t="s">
        <v>349</v>
      </c>
      <c r="B272" s="17" t="s">
        <v>345</v>
      </c>
      <c r="C272" s="18"/>
      <c r="D272" s="19"/>
      <c r="E272" s="20"/>
      <c r="F272" s="18"/>
      <c r="G272" s="27"/>
      <c r="H272" s="15"/>
      <c r="I272" s="15"/>
      <c r="J272" s="16"/>
    </row>
    <row r="273" spans="1:10">
      <c r="A273" s="17" t="s">
        <v>331</v>
      </c>
      <c r="B273" s="17" t="s">
        <v>345</v>
      </c>
      <c r="C273" s="18"/>
      <c r="D273" s="19"/>
      <c r="E273" s="20"/>
      <c r="F273" s="18"/>
      <c r="G273" s="27"/>
      <c r="H273" s="15"/>
      <c r="I273" s="15"/>
      <c r="J273" s="16"/>
    </row>
    <row r="274" spans="1:10">
      <c r="A274" s="17" t="s">
        <v>350</v>
      </c>
      <c r="B274" s="17" t="s">
        <v>345</v>
      </c>
      <c r="C274" s="18"/>
      <c r="D274" s="19"/>
      <c r="E274" s="20"/>
      <c r="F274" s="18"/>
      <c r="G274" s="27"/>
      <c r="H274" s="15"/>
      <c r="I274" s="15"/>
      <c r="J274" s="16"/>
    </row>
    <row r="275" spans="1:10">
      <c r="A275" s="17" t="s">
        <v>351</v>
      </c>
      <c r="B275" s="17" t="s">
        <v>345</v>
      </c>
      <c r="C275" s="18"/>
      <c r="D275" s="19"/>
      <c r="E275" s="20"/>
      <c r="F275" s="18"/>
      <c r="G275" s="27"/>
      <c r="H275" s="15"/>
      <c r="I275" s="15"/>
      <c r="J275" s="16"/>
    </row>
    <row r="276" spans="1:10">
      <c r="A276" s="17" t="s">
        <v>351</v>
      </c>
      <c r="B276" s="17" t="s">
        <v>345</v>
      </c>
      <c r="C276" s="18"/>
      <c r="D276" s="19"/>
      <c r="E276" s="20"/>
      <c r="F276" s="18"/>
      <c r="G276" s="27"/>
      <c r="H276" s="15"/>
      <c r="I276" s="15"/>
      <c r="J276" s="16"/>
    </row>
    <row r="277" spans="1:10">
      <c r="A277" s="17" t="s">
        <v>289</v>
      </c>
      <c r="B277" s="17" t="s">
        <v>345</v>
      </c>
      <c r="C277" s="18"/>
      <c r="D277" s="19"/>
      <c r="E277" s="20"/>
      <c r="F277" s="18"/>
      <c r="G277" s="27"/>
      <c r="H277" s="15"/>
      <c r="I277" s="15"/>
      <c r="J277" s="16"/>
    </row>
    <row r="278" spans="1:10">
      <c r="A278" s="17" t="s">
        <v>352</v>
      </c>
      <c r="B278" s="17" t="s">
        <v>345</v>
      </c>
      <c r="C278" s="18"/>
      <c r="D278" s="19"/>
      <c r="E278" s="20"/>
      <c r="F278" s="18"/>
      <c r="G278" s="27"/>
      <c r="H278" s="15"/>
      <c r="I278" s="15"/>
      <c r="J278" s="16"/>
    </row>
    <row r="279" spans="1:10">
      <c r="A279" s="17" t="s">
        <v>346</v>
      </c>
      <c r="B279" s="17" t="s">
        <v>345</v>
      </c>
      <c r="C279" s="18"/>
      <c r="D279" s="19"/>
      <c r="E279" s="20"/>
      <c r="F279" s="18"/>
      <c r="G279" s="27"/>
      <c r="H279" s="15"/>
      <c r="I279" s="15"/>
      <c r="J279" s="16"/>
    </row>
    <row r="280" spans="1:10">
      <c r="A280" s="17" t="s">
        <v>289</v>
      </c>
      <c r="B280" s="17" t="s">
        <v>345</v>
      </c>
      <c r="C280" s="18"/>
      <c r="D280" s="19"/>
      <c r="E280" s="20"/>
      <c r="F280" s="18"/>
      <c r="G280" s="27"/>
      <c r="H280" s="15"/>
      <c r="I280" s="15"/>
      <c r="J280" s="16"/>
    </row>
    <row r="281" spans="1:10">
      <c r="A281" s="17" t="s">
        <v>353</v>
      </c>
      <c r="B281" s="17" t="s">
        <v>354</v>
      </c>
      <c r="C281" s="18"/>
      <c r="D281" s="19"/>
      <c r="E281" s="20"/>
      <c r="F281" s="18"/>
      <c r="G281" s="27"/>
      <c r="H281" s="15"/>
      <c r="I281" s="15"/>
      <c r="J281" s="16"/>
    </row>
    <row r="282" spans="1:10">
      <c r="A282" s="17" t="s">
        <v>253</v>
      </c>
      <c r="B282" s="17" t="s">
        <v>354</v>
      </c>
      <c r="C282" s="18"/>
      <c r="D282" s="19"/>
      <c r="E282" s="20"/>
      <c r="F282" s="18"/>
      <c r="G282" s="27"/>
      <c r="H282" s="15"/>
      <c r="I282" s="15"/>
      <c r="J282" s="16"/>
    </row>
    <row r="283" spans="1:10">
      <c r="A283" s="17" t="s">
        <v>168</v>
      </c>
      <c r="B283" s="17" t="s">
        <v>354</v>
      </c>
      <c r="C283" s="18"/>
      <c r="D283" s="19"/>
      <c r="E283" s="20"/>
      <c r="F283" s="18"/>
      <c r="G283" s="27"/>
      <c r="H283" s="15"/>
      <c r="I283" s="15"/>
      <c r="J283" s="16"/>
    </row>
    <row r="284" spans="1:10">
      <c r="A284" s="17" t="s">
        <v>233</v>
      </c>
      <c r="B284" s="17" t="s">
        <v>354</v>
      </c>
      <c r="C284" s="18"/>
      <c r="D284" s="19"/>
      <c r="E284" s="20"/>
      <c r="F284" s="18"/>
      <c r="G284" s="27"/>
      <c r="H284" s="15"/>
      <c r="I284" s="15"/>
      <c r="J284" s="16"/>
    </row>
    <row r="285" spans="1:10">
      <c r="A285" s="17" t="s">
        <v>257</v>
      </c>
      <c r="B285" s="17" t="s">
        <v>354</v>
      </c>
      <c r="C285" s="18"/>
      <c r="D285" s="19"/>
      <c r="E285" s="20"/>
      <c r="F285" s="18"/>
      <c r="G285" s="27"/>
      <c r="H285" s="15"/>
      <c r="I285" s="15"/>
      <c r="J285" s="16"/>
    </row>
    <row r="286" spans="1:10">
      <c r="A286" s="17" t="s">
        <v>253</v>
      </c>
      <c r="B286" s="17" t="s">
        <v>354</v>
      </c>
      <c r="C286" s="18"/>
      <c r="D286" s="19"/>
      <c r="E286" s="20"/>
      <c r="F286" s="18"/>
      <c r="G286" s="27"/>
      <c r="H286" s="15"/>
      <c r="I286" s="15"/>
      <c r="J286" s="16"/>
    </row>
    <row r="287" spans="1:10">
      <c r="A287" s="17" t="s">
        <v>353</v>
      </c>
      <c r="B287" s="17" t="s">
        <v>354</v>
      </c>
      <c r="C287" s="18"/>
      <c r="D287" s="19"/>
      <c r="E287" s="20"/>
      <c r="F287" s="18"/>
      <c r="G287" s="27"/>
      <c r="H287" s="15"/>
      <c r="I287" s="15"/>
      <c r="J287" s="16"/>
    </row>
    <row r="288" spans="1:10">
      <c r="A288" s="17" t="s">
        <v>190</v>
      </c>
      <c r="B288" s="17" t="s">
        <v>354</v>
      </c>
      <c r="C288" s="18"/>
      <c r="D288" s="19"/>
      <c r="E288" s="20"/>
      <c r="F288" s="18"/>
      <c r="G288" s="27"/>
      <c r="H288" s="15"/>
      <c r="I288" s="15"/>
      <c r="J288" s="16"/>
    </row>
    <row r="289" spans="1:10">
      <c r="A289" s="17" t="s">
        <v>168</v>
      </c>
      <c r="B289" s="17" t="s">
        <v>354</v>
      </c>
      <c r="C289" s="18"/>
      <c r="D289" s="19"/>
      <c r="E289" s="20"/>
      <c r="F289" s="18"/>
      <c r="G289" s="27"/>
      <c r="H289" s="15"/>
      <c r="I289" s="15"/>
      <c r="J289" s="16"/>
    </row>
    <row r="290" spans="1:10">
      <c r="A290" s="17" t="s">
        <v>355</v>
      </c>
      <c r="B290" s="17" t="s">
        <v>356</v>
      </c>
      <c r="C290" s="18"/>
      <c r="D290" s="19"/>
      <c r="E290" s="20"/>
      <c r="F290" s="18"/>
      <c r="G290" s="27"/>
      <c r="H290" s="15"/>
      <c r="I290" s="15"/>
      <c r="J290" s="16"/>
    </row>
    <row r="291" spans="1:10">
      <c r="A291" s="17" t="s">
        <v>355</v>
      </c>
      <c r="B291" s="17" t="s">
        <v>356</v>
      </c>
      <c r="C291" s="18"/>
      <c r="D291" s="19"/>
      <c r="E291" s="20"/>
      <c r="F291" s="18"/>
      <c r="G291" s="27"/>
      <c r="H291" s="15"/>
      <c r="I291" s="15"/>
      <c r="J291" s="16"/>
    </row>
    <row r="292" spans="1:10">
      <c r="A292" s="17" t="s">
        <v>282</v>
      </c>
      <c r="B292" s="17" t="s">
        <v>356</v>
      </c>
      <c r="C292" s="18"/>
      <c r="D292" s="19"/>
      <c r="E292" s="20"/>
      <c r="F292" s="18"/>
      <c r="G292" s="27"/>
      <c r="H292" s="15"/>
      <c r="I292" s="15"/>
      <c r="J292" s="16"/>
    </row>
    <row r="293" spans="1:10">
      <c r="A293" s="17" t="s">
        <v>357</v>
      </c>
      <c r="B293" s="17" t="s">
        <v>356</v>
      </c>
      <c r="C293" s="18"/>
      <c r="D293" s="19"/>
      <c r="E293" s="20"/>
      <c r="F293" s="18"/>
      <c r="G293" s="27"/>
      <c r="H293" s="15"/>
      <c r="I293" s="15"/>
      <c r="J293" s="16"/>
    </row>
    <row r="294" spans="1:10">
      <c r="A294" s="17" t="s">
        <v>170</v>
      </c>
      <c r="B294" s="17" t="s">
        <v>356</v>
      </c>
      <c r="C294" s="18"/>
      <c r="D294" s="19"/>
      <c r="E294" s="20"/>
      <c r="F294" s="18"/>
      <c r="G294" s="27"/>
      <c r="H294" s="15"/>
      <c r="I294" s="15"/>
      <c r="J294" s="16"/>
    </row>
    <row r="295" spans="1:10">
      <c r="A295" s="17" t="s">
        <v>280</v>
      </c>
      <c r="B295" s="17" t="s">
        <v>356</v>
      </c>
      <c r="C295" s="18"/>
      <c r="D295" s="19"/>
      <c r="E295" s="20"/>
      <c r="F295" s="18"/>
      <c r="G295" s="27"/>
      <c r="H295" s="15"/>
      <c r="I295" s="15"/>
      <c r="J295" s="16"/>
    </row>
    <row r="296" spans="1:10">
      <c r="A296" s="17" t="s">
        <v>358</v>
      </c>
      <c r="B296" s="17" t="s">
        <v>356</v>
      </c>
      <c r="C296" s="18"/>
      <c r="D296" s="19"/>
      <c r="E296" s="20"/>
      <c r="F296" s="18"/>
      <c r="G296" s="27"/>
      <c r="H296" s="15"/>
      <c r="I296" s="15"/>
      <c r="J296" s="16"/>
    </row>
    <row r="297" spans="1:10">
      <c r="A297" s="17" t="s">
        <v>359</v>
      </c>
      <c r="B297" s="17" t="s">
        <v>356</v>
      </c>
      <c r="C297" s="18"/>
      <c r="D297" s="19"/>
      <c r="E297" s="20"/>
      <c r="F297" s="18"/>
      <c r="G297" s="27"/>
      <c r="H297" s="15"/>
      <c r="I297" s="15"/>
      <c r="J297" s="16"/>
    </row>
    <row r="298" spans="1:10">
      <c r="A298" s="17" t="s">
        <v>360</v>
      </c>
      <c r="B298" s="17" t="s">
        <v>356</v>
      </c>
      <c r="C298" s="18"/>
      <c r="D298" s="19"/>
      <c r="E298" s="20"/>
      <c r="F298" s="18"/>
      <c r="G298" s="27"/>
      <c r="H298" s="15"/>
      <c r="I298" s="15"/>
      <c r="J298" s="16"/>
    </row>
    <row r="299" spans="1:10">
      <c r="A299" s="17" t="s">
        <v>295</v>
      </c>
      <c r="B299" s="17" t="s">
        <v>356</v>
      </c>
      <c r="C299" s="18"/>
      <c r="D299" s="19"/>
      <c r="E299" s="20"/>
      <c r="F299" s="18"/>
      <c r="G299" s="27"/>
      <c r="H299" s="15"/>
      <c r="I299" s="15"/>
      <c r="J299" s="16"/>
    </row>
    <row r="300" spans="1:10">
      <c r="A300" s="17" t="s">
        <v>361</v>
      </c>
      <c r="B300" s="17" t="s">
        <v>362</v>
      </c>
      <c r="C300" s="18"/>
      <c r="D300" s="19"/>
      <c r="E300" s="20"/>
      <c r="F300" s="18"/>
      <c r="G300" s="27"/>
      <c r="H300" s="15"/>
      <c r="I300" s="15"/>
      <c r="J300" s="16"/>
    </row>
    <row r="301" spans="1:10">
      <c r="A301" s="17" t="s">
        <v>250</v>
      </c>
      <c r="B301" s="17" t="s">
        <v>362</v>
      </c>
      <c r="C301" s="18"/>
      <c r="D301" s="19"/>
      <c r="E301" s="20"/>
      <c r="F301" s="18"/>
      <c r="G301" s="27"/>
      <c r="H301" s="15"/>
      <c r="I301" s="15"/>
      <c r="J301" s="16"/>
    </row>
    <row r="302" spans="1:10">
      <c r="A302" s="17" t="s">
        <v>170</v>
      </c>
      <c r="B302" s="17" t="s">
        <v>362</v>
      </c>
      <c r="C302" s="18"/>
      <c r="D302" s="19"/>
      <c r="E302" s="20"/>
      <c r="F302" s="18"/>
      <c r="G302" s="27"/>
      <c r="H302" s="15"/>
      <c r="I302" s="15"/>
      <c r="J302" s="16"/>
    </row>
    <row r="303" spans="1:10">
      <c r="A303" s="17" t="s">
        <v>261</v>
      </c>
      <c r="B303" s="17" t="s">
        <v>363</v>
      </c>
      <c r="C303" s="18"/>
      <c r="D303" s="19"/>
      <c r="E303" s="20"/>
      <c r="F303" s="18"/>
      <c r="G303" s="27"/>
      <c r="H303" s="15"/>
      <c r="I303" s="15"/>
      <c r="J303" s="16"/>
    </row>
    <row r="304" spans="1:10">
      <c r="A304" s="17" t="s">
        <v>261</v>
      </c>
      <c r="B304" s="17" t="s">
        <v>363</v>
      </c>
      <c r="C304" s="18"/>
      <c r="D304" s="19"/>
      <c r="E304" s="20"/>
      <c r="F304" s="18"/>
      <c r="G304" s="27"/>
      <c r="H304" s="15"/>
      <c r="I304" s="15"/>
      <c r="J304" s="16"/>
    </row>
    <row r="305" spans="1:10">
      <c r="A305" s="17" t="s">
        <v>364</v>
      </c>
      <c r="B305" s="17" t="s">
        <v>363</v>
      </c>
      <c r="C305" s="18"/>
      <c r="D305" s="19"/>
      <c r="E305" s="20"/>
      <c r="F305" s="18"/>
      <c r="G305" s="27"/>
      <c r="H305" s="15"/>
      <c r="I305" s="15"/>
      <c r="J305" s="16"/>
    </row>
    <row r="306" spans="1:10">
      <c r="A306" s="17" t="s">
        <v>347</v>
      </c>
      <c r="B306" s="17" t="s">
        <v>363</v>
      </c>
      <c r="C306" s="18"/>
      <c r="D306" s="19"/>
      <c r="E306" s="20"/>
      <c r="F306" s="18"/>
      <c r="G306" s="27"/>
      <c r="H306" s="15"/>
      <c r="I306" s="15"/>
      <c r="J306" s="16"/>
    </row>
    <row r="307" spans="1:10">
      <c r="A307" s="17" t="s">
        <v>365</v>
      </c>
      <c r="B307" s="17" t="s">
        <v>363</v>
      </c>
      <c r="C307" s="18"/>
      <c r="D307" s="19"/>
      <c r="E307" s="20"/>
      <c r="F307" s="18"/>
      <c r="G307" s="27"/>
      <c r="H307" s="15"/>
      <c r="I307" s="15"/>
      <c r="J307" s="16"/>
    </row>
    <row r="308" spans="1:10">
      <c r="A308" s="17" t="s">
        <v>366</v>
      </c>
      <c r="B308" s="17" t="s">
        <v>363</v>
      </c>
      <c r="C308" s="18"/>
      <c r="D308" s="19"/>
      <c r="E308" s="20"/>
      <c r="F308" s="18"/>
      <c r="G308" s="27"/>
      <c r="H308" s="15"/>
      <c r="I308" s="15"/>
      <c r="J308" s="16"/>
    </row>
    <row r="309" spans="1:10">
      <c r="A309" s="17" t="s">
        <v>290</v>
      </c>
      <c r="B309" s="17" t="s">
        <v>363</v>
      </c>
      <c r="C309" s="18"/>
      <c r="D309" s="19"/>
      <c r="E309" s="20"/>
      <c r="F309" s="18"/>
      <c r="G309" s="27"/>
      <c r="H309" s="15"/>
      <c r="I309" s="15"/>
      <c r="J309" s="16"/>
    </row>
    <row r="310" spans="1:10">
      <c r="A310" s="17" t="s">
        <v>216</v>
      </c>
      <c r="B310" s="17" t="s">
        <v>363</v>
      </c>
      <c r="C310" s="18"/>
      <c r="D310" s="19"/>
      <c r="E310" s="20"/>
      <c r="F310" s="18"/>
      <c r="G310" s="27"/>
      <c r="H310" s="15"/>
      <c r="I310" s="15"/>
      <c r="J310" s="16"/>
    </row>
    <row r="311" spans="1:10">
      <c r="A311" s="17" t="s">
        <v>230</v>
      </c>
      <c r="B311" s="17" t="s">
        <v>363</v>
      </c>
      <c r="C311" s="18"/>
      <c r="D311" s="19"/>
      <c r="E311" s="20"/>
      <c r="F311" s="18"/>
      <c r="G311" s="27"/>
      <c r="H311" s="15"/>
      <c r="I311" s="15"/>
      <c r="J311" s="16"/>
    </row>
    <row r="312" spans="1:10">
      <c r="A312" s="17" t="s">
        <v>246</v>
      </c>
      <c r="B312" s="17" t="s">
        <v>363</v>
      </c>
      <c r="C312" s="18"/>
      <c r="D312" s="19"/>
      <c r="E312" s="20"/>
      <c r="F312" s="18"/>
      <c r="G312" s="27"/>
      <c r="H312" s="15"/>
      <c r="I312" s="15"/>
      <c r="J312" s="16"/>
    </row>
    <row r="313" spans="1:10">
      <c r="A313" s="17" t="s">
        <v>367</v>
      </c>
      <c r="B313" s="17" t="s">
        <v>363</v>
      </c>
      <c r="C313" s="18"/>
      <c r="D313" s="19"/>
      <c r="E313" s="20"/>
      <c r="F313" s="18"/>
      <c r="G313" s="27"/>
      <c r="H313" s="15"/>
      <c r="I313" s="15"/>
      <c r="J313" s="16"/>
    </row>
    <row r="314" spans="1:10">
      <c r="A314" s="17" t="s">
        <v>368</v>
      </c>
      <c r="B314" s="17" t="s">
        <v>363</v>
      </c>
      <c r="C314" s="18"/>
      <c r="D314" s="19"/>
      <c r="E314" s="20"/>
      <c r="F314" s="18"/>
      <c r="G314" s="27"/>
      <c r="H314" s="15"/>
      <c r="I314" s="15"/>
      <c r="J314" s="16"/>
    </row>
    <row r="315" spans="1:10">
      <c r="A315" s="17" t="s">
        <v>369</v>
      </c>
      <c r="B315" s="17" t="s">
        <v>363</v>
      </c>
      <c r="C315" s="18"/>
      <c r="D315" s="19"/>
      <c r="E315" s="20"/>
      <c r="F315" s="18"/>
      <c r="G315" s="27"/>
      <c r="H315" s="15"/>
      <c r="I315" s="15"/>
      <c r="J315" s="16"/>
    </row>
    <row r="316" spans="1:10">
      <c r="A316" s="17" t="s">
        <v>370</v>
      </c>
      <c r="B316" s="17" t="s">
        <v>363</v>
      </c>
      <c r="C316" s="18"/>
      <c r="D316" s="19"/>
      <c r="E316" s="20"/>
      <c r="F316" s="18"/>
      <c r="G316" s="27"/>
      <c r="H316" s="15"/>
      <c r="I316" s="15"/>
      <c r="J316" s="16"/>
    </row>
    <row r="317" spans="1:10">
      <c r="A317" s="17" t="s">
        <v>242</v>
      </c>
      <c r="B317" s="17" t="s">
        <v>363</v>
      </c>
      <c r="C317" s="18"/>
      <c r="D317" s="19"/>
      <c r="E317" s="20"/>
      <c r="F317" s="18"/>
      <c r="G317" s="27"/>
      <c r="H317" s="15"/>
      <c r="I317" s="15"/>
      <c r="J317" s="16"/>
    </row>
    <row r="318" spans="1:10">
      <c r="A318" s="17" t="s">
        <v>371</v>
      </c>
      <c r="B318" s="17" t="s">
        <v>363</v>
      </c>
      <c r="C318" s="18"/>
      <c r="D318" s="19"/>
      <c r="E318" s="20"/>
      <c r="F318" s="18"/>
      <c r="G318" s="27"/>
      <c r="H318" s="15"/>
      <c r="I318" s="15"/>
      <c r="J318" s="16"/>
    </row>
    <row r="319" spans="1:10">
      <c r="A319" s="17" t="s">
        <v>199</v>
      </c>
      <c r="B319" s="17" t="s">
        <v>363</v>
      </c>
      <c r="C319" s="18"/>
      <c r="D319" s="19"/>
      <c r="E319" s="20"/>
      <c r="F319" s="18"/>
      <c r="G319" s="27"/>
      <c r="H319" s="15"/>
      <c r="I319" s="15"/>
      <c r="J319" s="16"/>
    </row>
    <row r="320" spans="1:10">
      <c r="A320" s="17" t="s">
        <v>353</v>
      </c>
      <c r="B320" s="17" t="s">
        <v>363</v>
      </c>
      <c r="C320" s="18"/>
      <c r="D320" s="19"/>
      <c r="E320" s="20"/>
      <c r="F320" s="18"/>
      <c r="G320" s="27"/>
      <c r="H320" s="15"/>
      <c r="I320" s="15"/>
      <c r="J320" s="16"/>
    </row>
    <row r="321" spans="1:10">
      <c r="A321" s="17" t="s">
        <v>372</v>
      </c>
      <c r="B321" s="17" t="s">
        <v>363</v>
      </c>
      <c r="C321" s="18"/>
      <c r="D321" s="19"/>
      <c r="E321" s="20"/>
      <c r="F321" s="18"/>
      <c r="G321" s="27"/>
      <c r="H321" s="15"/>
      <c r="I321" s="15"/>
      <c r="J321" s="16"/>
    </row>
    <row r="322" spans="1:10">
      <c r="A322" s="17" t="s">
        <v>277</v>
      </c>
      <c r="B322" s="17" t="s">
        <v>363</v>
      </c>
      <c r="C322" s="18"/>
      <c r="D322" s="19"/>
      <c r="E322" s="20"/>
      <c r="F322" s="18"/>
      <c r="G322" s="27"/>
      <c r="H322" s="15"/>
      <c r="I322" s="15"/>
      <c r="J322" s="16"/>
    </row>
    <row r="323" spans="1:10">
      <c r="A323" s="17" t="s">
        <v>245</v>
      </c>
      <c r="B323" s="17" t="s">
        <v>363</v>
      </c>
      <c r="C323" s="18"/>
      <c r="D323" s="19"/>
      <c r="E323" s="20"/>
      <c r="F323" s="18"/>
      <c r="G323" s="27"/>
      <c r="H323" s="15"/>
      <c r="I323" s="15"/>
      <c r="J323" s="16"/>
    </row>
    <row r="324" spans="1:10">
      <c r="A324" s="17" t="s">
        <v>317</v>
      </c>
      <c r="B324" s="17" t="s">
        <v>363</v>
      </c>
      <c r="C324" s="18"/>
      <c r="D324" s="19"/>
      <c r="E324" s="20"/>
      <c r="F324" s="18"/>
      <c r="G324" s="27"/>
      <c r="H324" s="15"/>
      <c r="I324" s="15"/>
      <c r="J324" s="16"/>
    </row>
    <row r="325" spans="1:10">
      <c r="A325" s="17" t="s">
        <v>233</v>
      </c>
      <c r="B325" s="17" t="s">
        <v>363</v>
      </c>
      <c r="C325" s="18"/>
      <c r="D325" s="19"/>
      <c r="E325" s="20"/>
      <c r="F325" s="18"/>
      <c r="G325" s="27"/>
      <c r="H325" s="15"/>
      <c r="I325" s="15"/>
      <c r="J325" s="16"/>
    </row>
    <row r="326" spans="1:10">
      <c r="A326" s="17" t="s">
        <v>146</v>
      </c>
      <c r="B326" s="17" t="s">
        <v>363</v>
      </c>
      <c r="C326" s="18"/>
      <c r="D326" s="19"/>
      <c r="E326" s="20"/>
      <c r="F326" s="18"/>
      <c r="G326" s="27"/>
      <c r="H326" s="15"/>
      <c r="I326" s="15"/>
      <c r="J326" s="16"/>
    </row>
    <row r="327" spans="1:10">
      <c r="A327" s="17" t="s">
        <v>352</v>
      </c>
      <c r="B327" s="17" t="s">
        <v>363</v>
      </c>
      <c r="C327" s="18"/>
      <c r="D327" s="19"/>
      <c r="E327" s="20"/>
      <c r="F327" s="18"/>
      <c r="G327" s="27"/>
      <c r="H327" s="15"/>
      <c r="I327" s="15"/>
      <c r="J327" s="16"/>
    </row>
    <row r="328" spans="1:10">
      <c r="A328" s="17" t="s">
        <v>331</v>
      </c>
      <c r="B328" s="17" t="s">
        <v>363</v>
      </c>
      <c r="C328" s="18"/>
      <c r="D328" s="19"/>
      <c r="E328" s="20"/>
      <c r="F328" s="18"/>
      <c r="G328" s="27"/>
      <c r="H328" s="15"/>
      <c r="I328" s="15"/>
      <c r="J328" s="16"/>
    </row>
    <row r="329" spans="1:10">
      <c r="A329" s="17" t="s">
        <v>366</v>
      </c>
      <c r="B329" s="17" t="s">
        <v>363</v>
      </c>
      <c r="C329" s="18"/>
      <c r="D329" s="19"/>
      <c r="E329" s="20"/>
      <c r="F329" s="18"/>
      <c r="G329" s="27"/>
      <c r="H329" s="15"/>
      <c r="I329" s="15"/>
      <c r="J329" s="16"/>
    </row>
    <row r="330" spans="1:10">
      <c r="A330" s="17" t="s">
        <v>282</v>
      </c>
      <c r="B330" s="17" t="s">
        <v>363</v>
      </c>
      <c r="C330" s="18"/>
      <c r="D330" s="19"/>
      <c r="E330" s="20"/>
      <c r="F330" s="18"/>
      <c r="G330" s="27"/>
      <c r="H330" s="15"/>
      <c r="I330" s="15"/>
      <c r="J330" s="16"/>
    </row>
    <row r="331" spans="1:10">
      <c r="A331" s="17" t="s">
        <v>373</v>
      </c>
      <c r="B331" s="17" t="s">
        <v>363</v>
      </c>
      <c r="C331" s="18"/>
      <c r="D331" s="19"/>
      <c r="E331" s="20"/>
      <c r="F331" s="18"/>
      <c r="G331" s="27"/>
      <c r="H331" s="15"/>
      <c r="I331" s="15"/>
      <c r="J331" s="16"/>
    </row>
    <row r="332" spans="1:10">
      <c r="A332" s="17" t="s">
        <v>374</v>
      </c>
      <c r="B332" s="17" t="s">
        <v>363</v>
      </c>
      <c r="C332" s="18"/>
      <c r="D332" s="19"/>
      <c r="E332" s="20"/>
      <c r="F332" s="18"/>
      <c r="G332" s="27"/>
      <c r="H332" s="15"/>
      <c r="I332" s="15"/>
      <c r="J332" s="16"/>
    </row>
    <row r="333" spans="1:10">
      <c r="A333" s="17" t="s">
        <v>375</v>
      </c>
      <c r="B333" s="17" t="s">
        <v>363</v>
      </c>
      <c r="C333" s="18"/>
      <c r="D333" s="19"/>
      <c r="E333" s="20"/>
      <c r="F333" s="18"/>
      <c r="G333" s="27"/>
      <c r="H333" s="15"/>
      <c r="I333" s="15"/>
      <c r="J333" s="16"/>
    </row>
    <row r="334" spans="1:10">
      <c r="A334" s="17" t="s">
        <v>376</v>
      </c>
      <c r="B334" s="17" t="s">
        <v>363</v>
      </c>
      <c r="C334" s="18"/>
      <c r="D334" s="19"/>
      <c r="E334" s="20"/>
      <c r="F334" s="18"/>
      <c r="G334" s="27"/>
      <c r="H334" s="15"/>
      <c r="I334" s="15"/>
      <c r="J334" s="16"/>
    </row>
    <row r="335" spans="1:10">
      <c r="A335" s="17" t="s">
        <v>377</v>
      </c>
      <c r="B335" s="17" t="s">
        <v>378</v>
      </c>
      <c r="C335" s="18"/>
      <c r="D335" s="19"/>
      <c r="E335" s="20"/>
      <c r="F335" s="18"/>
      <c r="G335" s="27"/>
      <c r="H335" s="15"/>
      <c r="I335" s="15"/>
      <c r="J335" s="16"/>
    </row>
    <row r="336" spans="1:10">
      <c r="A336" s="17" t="s">
        <v>379</v>
      </c>
      <c r="B336" s="17" t="s">
        <v>380</v>
      </c>
      <c r="C336" s="18"/>
      <c r="D336" s="19"/>
      <c r="E336" s="20"/>
      <c r="F336" s="18"/>
      <c r="G336" s="27"/>
      <c r="H336" s="15"/>
      <c r="I336" s="15"/>
      <c r="J336" s="16"/>
    </row>
    <row r="337" spans="1:10">
      <c r="A337" s="17" t="s">
        <v>381</v>
      </c>
      <c r="B337" s="17" t="s">
        <v>380</v>
      </c>
      <c r="C337" s="18"/>
      <c r="D337" s="19"/>
      <c r="E337" s="20"/>
      <c r="F337" s="18"/>
      <c r="G337" s="27"/>
      <c r="H337" s="15"/>
      <c r="I337" s="15"/>
      <c r="J337" s="16"/>
    </row>
    <row r="338" spans="1:10">
      <c r="A338" s="17" t="s">
        <v>215</v>
      </c>
      <c r="B338" s="17" t="s">
        <v>380</v>
      </c>
      <c r="C338" s="18"/>
      <c r="D338" s="19"/>
      <c r="E338" s="20"/>
      <c r="F338" s="18"/>
      <c r="G338" s="27"/>
      <c r="H338" s="15"/>
      <c r="I338" s="15"/>
      <c r="J338" s="16"/>
    </row>
    <row r="339" spans="1:10">
      <c r="A339" s="17" t="s">
        <v>348</v>
      </c>
      <c r="B339" s="17" t="s">
        <v>380</v>
      </c>
      <c r="C339" s="18"/>
      <c r="D339" s="19"/>
      <c r="E339" s="20"/>
      <c r="F339" s="18"/>
      <c r="G339" s="27"/>
      <c r="H339" s="15"/>
      <c r="I339" s="15"/>
      <c r="J339" s="16"/>
    </row>
    <row r="340" spans="1:10">
      <c r="A340" s="17" t="s">
        <v>382</v>
      </c>
      <c r="B340" s="17" t="s">
        <v>380</v>
      </c>
      <c r="C340" s="18"/>
      <c r="D340" s="19"/>
      <c r="E340" s="20"/>
      <c r="F340" s="18"/>
      <c r="G340" s="27"/>
      <c r="H340" s="15"/>
      <c r="I340" s="15"/>
      <c r="J340" s="16"/>
    </row>
    <row r="341" spans="1:10">
      <c r="A341" s="17" t="s">
        <v>215</v>
      </c>
      <c r="B341" s="17" t="s">
        <v>380</v>
      </c>
      <c r="C341" s="18"/>
      <c r="D341" s="19"/>
      <c r="E341" s="20"/>
      <c r="F341" s="18"/>
      <c r="G341" s="27"/>
      <c r="H341" s="15"/>
      <c r="I341" s="15"/>
      <c r="J341" s="16"/>
    </row>
    <row r="342" spans="1:10">
      <c r="A342" s="17" t="s">
        <v>382</v>
      </c>
      <c r="B342" s="17" t="s">
        <v>380</v>
      </c>
      <c r="C342" s="18"/>
      <c r="D342" s="19"/>
      <c r="E342" s="20"/>
      <c r="F342" s="18"/>
      <c r="G342" s="27"/>
      <c r="H342" s="15"/>
      <c r="I342" s="15"/>
      <c r="J342" s="16"/>
    </row>
    <row r="343" spans="1:10">
      <c r="A343" s="17" t="s">
        <v>245</v>
      </c>
      <c r="B343" s="17" t="s">
        <v>383</v>
      </c>
      <c r="C343" s="18"/>
      <c r="D343" s="19"/>
      <c r="E343" s="20"/>
      <c r="F343" s="18"/>
      <c r="G343" s="27"/>
      <c r="H343" s="15"/>
      <c r="I343" s="15"/>
      <c r="J343" s="16"/>
    </row>
    <row r="344" spans="1:10">
      <c r="A344" s="17" t="s">
        <v>234</v>
      </c>
      <c r="B344" s="17" t="s">
        <v>383</v>
      </c>
      <c r="C344" s="18"/>
      <c r="D344" s="19"/>
      <c r="E344" s="20"/>
      <c r="F344" s="18"/>
      <c r="G344" s="27"/>
      <c r="H344" s="15"/>
      <c r="I344" s="15"/>
      <c r="J344" s="16"/>
    </row>
    <row r="345" spans="1:10">
      <c r="A345" s="17" t="s">
        <v>384</v>
      </c>
      <c r="B345" s="17" t="s">
        <v>383</v>
      </c>
      <c r="C345" s="18"/>
      <c r="D345" s="19"/>
      <c r="E345" s="20"/>
      <c r="F345" s="18"/>
      <c r="G345" s="27"/>
      <c r="H345" s="15"/>
      <c r="I345" s="15"/>
      <c r="J345" s="16"/>
    </row>
    <row r="346" spans="1:10">
      <c r="A346" s="17" t="s">
        <v>269</v>
      </c>
      <c r="B346" s="17" t="s">
        <v>383</v>
      </c>
      <c r="C346" s="18"/>
      <c r="D346" s="19"/>
      <c r="E346" s="20"/>
      <c r="F346" s="18"/>
      <c r="G346" s="27"/>
      <c r="H346" s="15"/>
      <c r="I346" s="15"/>
      <c r="J346" s="16"/>
    </row>
    <row r="347" spans="1:10">
      <c r="A347" s="17" t="s">
        <v>353</v>
      </c>
      <c r="B347" s="17" t="s">
        <v>383</v>
      </c>
      <c r="C347" s="18"/>
      <c r="D347" s="19"/>
      <c r="E347" s="20"/>
      <c r="F347" s="18"/>
      <c r="G347" s="27"/>
      <c r="H347" s="15"/>
      <c r="I347" s="15"/>
      <c r="J347" s="16"/>
    </row>
    <row r="348" spans="1:10">
      <c r="A348" s="17" t="s">
        <v>340</v>
      </c>
      <c r="B348" s="17" t="s">
        <v>383</v>
      </c>
      <c r="C348" s="18"/>
      <c r="D348" s="19"/>
      <c r="E348" s="20"/>
      <c r="F348" s="18"/>
      <c r="G348" s="27"/>
      <c r="H348" s="15"/>
      <c r="I348" s="15"/>
      <c r="J348" s="16"/>
    </row>
    <row r="349" spans="1:10">
      <c r="A349" s="17" t="s">
        <v>199</v>
      </c>
      <c r="B349" s="17" t="s">
        <v>383</v>
      </c>
      <c r="C349" s="18"/>
      <c r="D349" s="19"/>
      <c r="E349" s="20"/>
      <c r="F349" s="18"/>
      <c r="G349" s="27"/>
      <c r="H349" s="15"/>
      <c r="I349" s="15"/>
      <c r="J349" s="16"/>
    </row>
    <row r="350" spans="1:10">
      <c r="A350" s="17" t="s">
        <v>375</v>
      </c>
      <c r="B350" s="17" t="s">
        <v>383</v>
      </c>
      <c r="C350" s="18"/>
      <c r="D350" s="19"/>
      <c r="E350" s="20"/>
      <c r="F350" s="18"/>
      <c r="G350" s="27"/>
      <c r="H350" s="15"/>
      <c r="I350" s="15"/>
      <c r="J350" s="16"/>
    </row>
    <row r="351" spans="1:10">
      <c r="A351" s="17" t="s">
        <v>357</v>
      </c>
      <c r="B351" s="17" t="s">
        <v>383</v>
      </c>
      <c r="C351" s="18"/>
      <c r="D351" s="19"/>
      <c r="E351" s="20"/>
      <c r="F351" s="18"/>
      <c r="G351" s="27"/>
      <c r="H351" s="15"/>
      <c r="I351" s="15"/>
      <c r="J351" s="16"/>
    </row>
    <row r="352" spans="1:10">
      <c r="A352" s="17" t="s">
        <v>385</v>
      </c>
      <c r="B352" s="17" t="s">
        <v>383</v>
      </c>
      <c r="C352" s="18"/>
      <c r="D352" s="19"/>
      <c r="E352" s="20"/>
      <c r="F352" s="18"/>
      <c r="G352" s="27"/>
      <c r="H352" s="15"/>
      <c r="I352" s="15"/>
      <c r="J352" s="16"/>
    </row>
    <row r="353" spans="1:10">
      <c r="A353" s="17" t="s">
        <v>386</v>
      </c>
      <c r="B353" s="17" t="s">
        <v>383</v>
      </c>
      <c r="C353" s="18"/>
      <c r="D353" s="19"/>
      <c r="E353" s="20"/>
      <c r="F353" s="18"/>
      <c r="G353" s="27"/>
      <c r="H353" s="15"/>
      <c r="I353" s="15"/>
      <c r="J353" s="16"/>
    </row>
    <row r="354" spans="1:10">
      <c r="A354" s="17" t="s">
        <v>173</v>
      </c>
      <c r="B354" s="17" t="s">
        <v>383</v>
      </c>
      <c r="C354" s="18"/>
      <c r="D354" s="19"/>
      <c r="E354" s="20"/>
      <c r="F354" s="18"/>
      <c r="G354" s="27"/>
      <c r="H354" s="15"/>
      <c r="I354" s="15"/>
      <c r="J354" s="16"/>
    </row>
    <row r="355" spans="1:10">
      <c r="A355" s="17" t="s">
        <v>353</v>
      </c>
      <c r="B355" s="17" t="s">
        <v>383</v>
      </c>
      <c r="C355" s="18"/>
      <c r="D355" s="19"/>
      <c r="E355" s="20"/>
      <c r="F355" s="18"/>
      <c r="G355" s="27"/>
      <c r="H355" s="15"/>
      <c r="I355" s="15"/>
      <c r="J355" s="16"/>
    </row>
    <row r="356" spans="1:10">
      <c r="A356" s="17" t="s">
        <v>170</v>
      </c>
      <c r="B356" s="17" t="s">
        <v>383</v>
      </c>
      <c r="C356" s="18"/>
      <c r="D356" s="19"/>
      <c r="E356" s="20"/>
      <c r="F356" s="18"/>
      <c r="G356" s="27"/>
      <c r="H356" s="15"/>
      <c r="I356" s="15"/>
      <c r="J356" s="16"/>
    </row>
    <row r="357" spans="1:10">
      <c r="A357" s="17" t="s">
        <v>387</v>
      </c>
      <c r="B357" s="17" t="s">
        <v>383</v>
      </c>
      <c r="C357" s="18"/>
      <c r="D357" s="19"/>
      <c r="E357" s="20"/>
      <c r="F357" s="18"/>
      <c r="G357" s="27"/>
      <c r="H357" s="15"/>
      <c r="I357" s="15"/>
      <c r="J357" s="16"/>
    </row>
    <row r="358" spans="1:10">
      <c r="A358" s="17" t="s">
        <v>288</v>
      </c>
      <c r="B358" s="17" t="s">
        <v>383</v>
      </c>
      <c r="C358" s="18"/>
      <c r="D358" s="19"/>
      <c r="E358" s="20"/>
      <c r="F358" s="18"/>
      <c r="G358" s="27"/>
      <c r="H358" s="15"/>
      <c r="I358" s="15"/>
      <c r="J358" s="16"/>
    </row>
    <row r="359" spans="1:10">
      <c r="A359" s="17" t="s">
        <v>277</v>
      </c>
      <c r="B359" s="17" t="s">
        <v>383</v>
      </c>
      <c r="C359" s="18"/>
      <c r="D359" s="19"/>
      <c r="E359" s="20"/>
      <c r="F359" s="18"/>
      <c r="G359" s="27"/>
      <c r="H359" s="15"/>
      <c r="I359" s="15"/>
      <c r="J359" s="16"/>
    </row>
    <row r="360" spans="1:10">
      <c r="A360" s="17" t="s">
        <v>282</v>
      </c>
      <c r="B360" s="17" t="s">
        <v>383</v>
      </c>
      <c r="C360" s="18"/>
      <c r="D360" s="19"/>
      <c r="E360" s="20"/>
      <c r="F360" s="18"/>
      <c r="G360" s="27"/>
      <c r="H360" s="15"/>
      <c r="I360" s="15"/>
      <c r="J360" s="16"/>
    </row>
    <row r="361" spans="1:10">
      <c r="A361" s="17" t="s">
        <v>185</v>
      </c>
      <c r="B361" s="17" t="s">
        <v>383</v>
      </c>
      <c r="C361" s="18"/>
      <c r="D361" s="19"/>
      <c r="E361" s="20"/>
      <c r="F361" s="18"/>
      <c r="G361" s="27"/>
      <c r="H361" s="15"/>
      <c r="I361" s="15"/>
      <c r="J361" s="16"/>
    </row>
    <row r="362" spans="1:10">
      <c r="A362" s="17" t="s">
        <v>388</v>
      </c>
      <c r="B362" s="17" t="s">
        <v>383</v>
      </c>
      <c r="C362" s="18"/>
      <c r="D362" s="19"/>
      <c r="E362" s="20"/>
      <c r="F362" s="18"/>
      <c r="G362" s="27"/>
      <c r="H362" s="15"/>
      <c r="I362" s="15"/>
      <c r="J362" s="16"/>
    </row>
    <row r="363" spans="1:10">
      <c r="A363" s="17" t="s">
        <v>389</v>
      </c>
      <c r="B363" s="17" t="s">
        <v>383</v>
      </c>
      <c r="C363" s="18"/>
      <c r="D363" s="19"/>
      <c r="E363" s="20"/>
      <c r="F363" s="18"/>
      <c r="G363" s="27"/>
      <c r="H363" s="15"/>
      <c r="I363" s="15"/>
      <c r="J363" s="16"/>
    </row>
    <row r="364" spans="1:10">
      <c r="A364" s="17" t="s">
        <v>390</v>
      </c>
      <c r="B364" s="17" t="s">
        <v>383</v>
      </c>
      <c r="C364" s="18"/>
      <c r="D364" s="19"/>
      <c r="E364" s="20"/>
      <c r="F364" s="18"/>
      <c r="G364" s="27"/>
      <c r="H364" s="15"/>
      <c r="I364" s="15"/>
      <c r="J364" s="16"/>
    </row>
    <row r="365" spans="1:10">
      <c r="A365" s="17" t="s">
        <v>247</v>
      </c>
      <c r="B365" s="17" t="s">
        <v>383</v>
      </c>
      <c r="C365" s="18"/>
      <c r="D365" s="19"/>
      <c r="E365" s="20"/>
      <c r="F365" s="18"/>
      <c r="G365" s="27"/>
      <c r="H365" s="15"/>
      <c r="I365" s="15"/>
      <c r="J365" s="16"/>
    </row>
    <row r="366" spans="1:10">
      <c r="A366" s="17" t="s">
        <v>195</v>
      </c>
      <c r="B366" s="17" t="s">
        <v>383</v>
      </c>
      <c r="C366" s="18"/>
      <c r="D366" s="19"/>
      <c r="E366" s="20"/>
      <c r="F366" s="18"/>
      <c r="G366" s="27"/>
      <c r="H366" s="15"/>
      <c r="I366" s="15"/>
      <c r="J366" s="16"/>
    </row>
    <row r="367" spans="1:10">
      <c r="A367" s="17" t="s">
        <v>338</v>
      </c>
      <c r="B367" s="17" t="s">
        <v>383</v>
      </c>
      <c r="C367" s="18"/>
      <c r="D367" s="19"/>
      <c r="E367" s="20"/>
      <c r="F367" s="18"/>
      <c r="G367" s="27"/>
      <c r="H367" s="15"/>
      <c r="I367" s="15"/>
      <c r="J367" s="16"/>
    </row>
    <row r="368" spans="1:10">
      <c r="A368" s="17" t="s">
        <v>391</v>
      </c>
      <c r="B368" s="17" t="s">
        <v>392</v>
      </c>
      <c r="C368" s="18"/>
      <c r="D368" s="19"/>
      <c r="E368" s="20"/>
      <c r="F368" s="18"/>
      <c r="G368" s="27"/>
      <c r="H368" s="15"/>
      <c r="I368" s="15"/>
      <c r="J368" s="16"/>
    </row>
    <row r="369" spans="1:10">
      <c r="A369" s="17" t="s">
        <v>393</v>
      </c>
      <c r="B369" s="17" t="s">
        <v>392</v>
      </c>
      <c r="C369" s="18"/>
      <c r="D369" s="19"/>
      <c r="E369" s="20"/>
      <c r="F369" s="18"/>
      <c r="G369" s="27"/>
      <c r="H369" s="15"/>
      <c r="I369" s="15"/>
      <c r="J369" s="16"/>
    </row>
    <row r="370" spans="1:10">
      <c r="A370" s="17" t="s">
        <v>253</v>
      </c>
      <c r="B370" s="17" t="s">
        <v>392</v>
      </c>
      <c r="C370" s="18"/>
      <c r="D370" s="19"/>
      <c r="E370" s="20"/>
      <c r="F370" s="18"/>
      <c r="G370" s="27"/>
      <c r="H370" s="15"/>
      <c r="I370" s="15"/>
      <c r="J370" s="16"/>
    </row>
    <row r="371" spans="1:10">
      <c r="A371" s="17" t="s">
        <v>394</v>
      </c>
      <c r="B371" s="17" t="s">
        <v>392</v>
      </c>
      <c r="C371" s="18"/>
      <c r="D371" s="19"/>
      <c r="E371" s="20"/>
      <c r="F371" s="18"/>
      <c r="G371" s="27"/>
      <c r="H371" s="15"/>
      <c r="I371" s="15"/>
      <c r="J371" s="16"/>
    </row>
    <row r="372" spans="1:10">
      <c r="A372" s="17" t="s">
        <v>245</v>
      </c>
      <c r="B372" s="17" t="s">
        <v>392</v>
      </c>
      <c r="C372" s="18"/>
      <c r="D372" s="19"/>
      <c r="E372" s="20"/>
      <c r="F372" s="18"/>
      <c r="G372" s="27"/>
      <c r="H372" s="15"/>
      <c r="I372" s="15"/>
      <c r="J372" s="16"/>
    </row>
    <row r="373" spans="1:10">
      <c r="A373" s="17" t="s">
        <v>271</v>
      </c>
      <c r="B373" s="17" t="s">
        <v>392</v>
      </c>
      <c r="C373" s="18"/>
      <c r="D373" s="19"/>
      <c r="E373" s="20"/>
      <c r="F373" s="18"/>
      <c r="G373" s="27"/>
      <c r="H373" s="15"/>
      <c r="I373" s="15"/>
      <c r="J373" s="16"/>
    </row>
    <row r="374" spans="1:10">
      <c r="A374" s="17" t="s">
        <v>179</v>
      </c>
      <c r="B374" s="17" t="s">
        <v>392</v>
      </c>
      <c r="C374" s="18"/>
      <c r="D374" s="19"/>
      <c r="E374" s="20"/>
      <c r="F374" s="18"/>
      <c r="G374" s="27"/>
      <c r="H374" s="15"/>
      <c r="I374" s="15"/>
      <c r="J374" s="16"/>
    </row>
    <row r="375" spans="1:10">
      <c r="A375" s="17" t="s">
        <v>395</v>
      </c>
      <c r="B375" s="17" t="s">
        <v>392</v>
      </c>
      <c r="C375" s="18"/>
      <c r="D375" s="19"/>
      <c r="E375" s="20"/>
      <c r="F375" s="18"/>
      <c r="G375" s="27"/>
      <c r="H375" s="15"/>
      <c r="I375" s="15"/>
      <c r="J375" s="16"/>
    </row>
    <row r="376" spans="1:10">
      <c r="A376" s="17" t="s">
        <v>338</v>
      </c>
      <c r="B376" s="17" t="s">
        <v>392</v>
      </c>
      <c r="C376" s="18"/>
      <c r="D376" s="19"/>
      <c r="E376" s="20"/>
      <c r="F376" s="18"/>
      <c r="G376" s="27"/>
      <c r="H376" s="15"/>
      <c r="I376" s="15"/>
      <c r="J376" s="16"/>
    </row>
    <row r="377" spans="1:10">
      <c r="A377" s="17" t="s">
        <v>396</v>
      </c>
      <c r="B377" s="17" t="s">
        <v>392</v>
      </c>
      <c r="C377" s="18"/>
      <c r="D377" s="19"/>
      <c r="E377" s="20"/>
      <c r="F377" s="18"/>
      <c r="G377" s="27"/>
      <c r="H377" s="15"/>
      <c r="I377" s="15"/>
      <c r="J377" s="16"/>
    </row>
    <row r="378" spans="1:10">
      <c r="A378" s="17" t="s">
        <v>357</v>
      </c>
      <c r="B378" s="17" t="s">
        <v>392</v>
      </c>
      <c r="C378" s="18"/>
      <c r="D378" s="19"/>
      <c r="E378" s="20"/>
      <c r="F378" s="18"/>
      <c r="G378" s="27"/>
      <c r="H378" s="15"/>
      <c r="I378" s="15"/>
      <c r="J378" s="16"/>
    </row>
    <row r="379" spans="1:10">
      <c r="A379" s="17" t="s">
        <v>261</v>
      </c>
      <c r="B379" s="17" t="s">
        <v>392</v>
      </c>
      <c r="C379" s="18"/>
      <c r="D379" s="19"/>
      <c r="E379" s="20"/>
      <c r="F379" s="18"/>
      <c r="G379" s="27"/>
      <c r="H379" s="15"/>
      <c r="I379" s="15"/>
      <c r="J379" s="16"/>
    </row>
    <row r="380" spans="1:10">
      <c r="A380" s="17" t="s">
        <v>146</v>
      </c>
      <c r="B380" s="17" t="s">
        <v>392</v>
      </c>
      <c r="C380" s="18"/>
      <c r="D380" s="19"/>
      <c r="E380" s="20"/>
      <c r="F380" s="18"/>
      <c r="G380" s="27"/>
      <c r="H380" s="15"/>
      <c r="I380" s="15"/>
      <c r="J380" s="16"/>
    </row>
    <row r="381" spans="1:10">
      <c r="A381" s="17" t="s">
        <v>274</v>
      </c>
      <c r="B381" s="17" t="s">
        <v>392</v>
      </c>
      <c r="C381" s="18"/>
      <c r="D381" s="19"/>
      <c r="E381" s="20"/>
      <c r="F381" s="18"/>
      <c r="G381" s="27"/>
      <c r="H381" s="15"/>
      <c r="I381" s="15"/>
      <c r="J381" s="16"/>
    </row>
    <row r="382" spans="1:10">
      <c r="A382" s="17" t="s">
        <v>199</v>
      </c>
      <c r="B382" s="17" t="s">
        <v>392</v>
      </c>
      <c r="C382" s="18"/>
      <c r="D382" s="19"/>
      <c r="E382" s="20"/>
      <c r="F382" s="18"/>
      <c r="G382" s="27"/>
      <c r="H382" s="15"/>
      <c r="I382" s="15"/>
      <c r="J382" s="16"/>
    </row>
    <row r="383" spans="1:10">
      <c r="A383" s="17" t="s">
        <v>397</v>
      </c>
      <c r="B383" s="17" t="s">
        <v>392</v>
      </c>
      <c r="C383" s="18"/>
      <c r="D383" s="19"/>
      <c r="E383" s="20"/>
      <c r="F383" s="18"/>
      <c r="G383" s="27"/>
      <c r="H383" s="15"/>
      <c r="I383" s="15"/>
      <c r="J383" s="16"/>
    </row>
    <row r="384" spans="1:10">
      <c r="A384" s="17" t="s">
        <v>170</v>
      </c>
      <c r="B384" s="17" t="s">
        <v>392</v>
      </c>
      <c r="C384" s="18"/>
      <c r="D384" s="19"/>
      <c r="E384" s="20"/>
      <c r="F384" s="18"/>
      <c r="G384" s="27"/>
      <c r="H384" s="15"/>
      <c r="I384" s="15"/>
      <c r="J384" s="16"/>
    </row>
    <row r="385" spans="1:10">
      <c r="A385" s="17" t="s">
        <v>230</v>
      </c>
      <c r="B385" s="17" t="s">
        <v>392</v>
      </c>
      <c r="C385" s="18"/>
      <c r="D385" s="19"/>
      <c r="E385" s="20"/>
      <c r="F385" s="18"/>
      <c r="G385" s="27"/>
      <c r="H385" s="15"/>
      <c r="I385" s="15"/>
      <c r="J385" s="16"/>
    </row>
    <row r="386" spans="1:10">
      <c r="A386" s="17" t="s">
        <v>302</v>
      </c>
      <c r="B386" s="17" t="s">
        <v>392</v>
      </c>
      <c r="C386" s="18"/>
      <c r="D386" s="19"/>
      <c r="E386" s="20"/>
      <c r="F386" s="18"/>
      <c r="G386" s="27"/>
      <c r="H386" s="15"/>
      <c r="I386" s="15"/>
      <c r="J386" s="16"/>
    </row>
    <row r="387" spans="1:10">
      <c r="A387" s="17" t="s">
        <v>270</v>
      </c>
      <c r="B387" s="17" t="s">
        <v>392</v>
      </c>
      <c r="C387" s="18"/>
      <c r="D387" s="19"/>
      <c r="E387" s="20"/>
      <c r="F387" s="18"/>
      <c r="G387" s="27"/>
      <c r="H387" s="15"/>
      <c r="I387" s="15"/>
      <c r="J387" s="16"/>
    </row>
    <row r="388" spans="1:10">
      <c r="A388" s="17" t="s">
        <v>390</v>
      </c>
      <c r="B388" s="17" t="s">
        <v>392</v>
      </c>
      <c r="C388" s="18"/>
      <c r="D388" s="19"/>
      <c r="E388" s="20"/>
      <c r="F388" s="18"/>
      <c r="G388" s="27"/>
      <c r="H388" s="15"/>
      <c r="I388" s="15"/>
      <c r="J388" s="16"/>
    </row>
    <row r="389" spans="1:10">
      <c r="A389" s="17" t="s">
        <v>398</v>
      </c>
      <c r="B389" s="17" t="s">
        <v>392</v>
      </c>
      <c r="C389" s="18"/>
      <c r="D389" s="19"/>
      <c r="E389" s="20"/>
      <c r="F389" s="18"/>
      <c r="G389" s="27"/>
      <c r="H389" s="15"/>
      <c r="I389" s="15"/>
      <c r="J389" s="16"/>
    </row>
    <row r="390" spans="1:10">
      <c r="A390" s="17" t="s">
        <v>237</v>
      </c>
      <c r="B390" s="17" t="s">
        <v>399</v>
      </c>
      <c r="C390" s="18"/>
      <c r="D390" s="19"/>
      <c r="E390" s="20"/>
      <c r="F390" s="18"/>
      <c r="G390" s="27"/>
      <c r="H390" s="15"/>
      <c r="I390" s="15"/>
      <c r="J390" s="16"/>
    </row>
    <row r="391" spans="1:10">
      <c r="A391" s="17" t="s">
        <v>166</v>
      </c>
      <c r="B391" s="17" t="s">
        <v>399</v>
      </c>
      <c r="C391" s="18"/>
      <c r="D391" s="19"/>
      <c r="E391" s="20"/>
      <c r="F391" s="18"/>
      <c r="G391" s="27"/>
      <c r="H391" s="15"/>
      <c r="I391" s="15"/>
      <c r="J391" s="16"/>
    </row>
    <row r="392" spans="1:10">
      <c r="A392" s="17" t="s">
        <v>237</v>
      </c>
      <c r="B392" s="17" t="s">
        <v>399</v>
      </c>
      <c r="C392" s="18"/>
      <c r="D392" s="19"/>
      <c r="E392" s="20"/>
      <c r="F392" s="18"/>
      <c r="G392" s="27"/>
      <c r="H392" s="15"/>
      <c r="I392" s="15"/>
      <c r="J392" s="16"/>
    </row>
    <row r="393" spans="1:10">
      <c r="A393" s="17" t="s">
        <v>400</v>
      </c>
      <c r="B393" s="17" t="s">
        <v>399</v>
      </c>
      <c r="C393" s="18"/>
      <c r="D393" s="19"/>
      <c r="E393" s="20"/>
      <c r="F393" s="18"/>
      <c r="G393" s="27"/>
      <c r="H393" s="15"/>
      <c r="I393" s="15"/>
      <c r="J393" s="16"/>
    </row>
    <row r="394" spans="1:10">
      <c r="A394" s="17" t="s">
        <v>237</v>
      </c>
      <c r="B394" s="17" t="s">
        <v>399</v>
      </c>
      <c r="C394" s="18"/>
      <c r="D394" s="19"/>
      <c r="E394" s="20"/>
      <c r="F394" s="18"/>
      <c r="G394" s="27"/>
      <c r="H394" s="15"/>
      <c r="I394" s="15"/>
      <c r="J394" s="16"/>
    </row>
    <row r="395" spans="1:10">
      <c r="A395" s="17" t="s">
        <v>166</v>
      </c>
      <c r="B395" s="17" t="s">
        <v>399</v>
      </c>
      <c r="C395" s="18"/>
      <c r="D395" s="19"/>
      <c r="E395" s="20"/>
      <c r="F395" s="18"/>
      <c r="G395" s="27"/>
      <c r="H395" s="15"/>
      <c r="I395" s="15"/>
      <c r="J395" s="16"/>
    </row>
    <row r="396" spans="1:10">
      <c r="A396" s="17" t="s">
        <v>199</v>
      </c>
      <c r="B396" s="17" t="s">
        <v>399</v>
      </c>
      <c r="C396" s="18"/>
      <c r="D396" s="19"/>
      <c r="E396" s="20"/>
      <c r="F396" s="18"/>
      <c r="G396" s="27"/>
      <c r="H396" s="15"/>
      <c r="I396" s="15"/>
      <c r="J396" s="16"/>
    </row>
    <row r="397" spans="1:10">
      <c r="A397" s="17" t="s">
        <v>401</v>
      </c>
      <c r="B397" s="17" t="s">
        <v>399</v>
      </c>
      <c r="C397" s="18"/>
      <c r="D397" s="19"/>
      <c r="E397" s="20"/>
      <c r="F397" s="18"/>
      <c r="G397" s="27"/>
      <c r="H397" s="15"/>
      <c r="I397" s="15"/>
      <c r="J397" s="16"/>
    </row>
    <row r="398" spans="1:10">
      <c r="A398" s="17" t="s">
        <v>277</v>
      </c>
      <c r="B398" s="17" t="s">
        <v>399</v>
      </c>
      <c r="C398" s="18"/>
      <c r="D398" s="19"/>
      <c r="E398" s="20"/>
      <c r="F398" s="18"/>
      <c r="G398" s="27"/>
      <c r="H398" s="15"/>
      <c r="I398" s="15"/>
      <c r="J398" s="16"/>
    </row>
    <row r="399" spans="1:10">
      <c r="A399" s="17" t="s">
        <v>237</v>
      </c>
      <c r="B399" s="17" t="s">
        <v>399</v>
      </c>
      <c r="C399" s="18"/>
      <c r="D399" s="19"/>
      <c r="E399" s="20"/>
      <c r="F399" s="18"/>
      <c r="G399" s="27"/>
      <c r="H399" s="15"/>
      <c r="I399" s="15"/>
      <c r="J399" s="16"/>
    </row>
    <row r="400" spans="1:10">
      <c r="A400" s="17" t="s">
        <v>237</v>
      </c>
      <c r="B400" s="17" t="s">
        <v>399</v>
      </c>
      <c r="C400" s="18"/>
      <c r="D400" s="19"/>
      <c r="E400" s="20"/>
      <c r="F400" s="18"/>
      <c r="G400" s="27"/>
      <c r="H400" s="15"/>
      <c r="I400" s="15"/>
      <c r="J400" s="16"/>
    </row>
    <row r="401" spans="1:10">
      <c r="A401" s="17" t="s">
        <v>245</v>
      </c>
      <c r="B401" s="17" t="s">
        <v>399</v>
      </c>
      <c r="C401" s="18"/>
      <c r="D401" s="19"/>
      <c r="E401" s="20"/>
      <c r="F401" s="18"/>
      <c r="G401" s="27"/>
      <c r="H401" s="15"/>
      <c r="I401" s="15"/>
      <c r="J401" s="16"/>
    </row>
    <row r="402" spans="1:10">
      <c r="A402" s="17" t="s">
        <v>237</v>
      </c>
      <c r="B402" s="17" t="s">
        <v>399</v>
      </c>
      <c r="C402" s="18"/>
      <c r="D402" s="19"/>
      <c r="E402" s="20"/>
      <c r="F402" s="18"/>
      <c r="G402" s="27"/>
      <c r="H402" s="15"/>
      <c r="I402" s="15"/>
      <c r="J402" s="16"/>
    </row>
    <row r="403" spans="1:10">
      <c r="A403" s="17" t="s">
        <v>333</v>
      </c>
      <c r="B403" s="17" t="s">
        <v>399</v>
      </c>
      <c r="C403" s="18"/>
      <c r="D403" s="19"/>
      <c r="E403" s="20"/>
      <c r="F403" s="18"/>
      <c r="G403" s="27"/>
      <c r="H403" s="15"/>
      <c r="I403" s="15"/>
      <c r="J403" s="16"/>
    </row>
    <row r="404" spans="1:10">
      <c r="A404" s="17" t="s">
        <v>355</v>
      </c>
      <c r="B404" s="17" t="s">
        <v>402</v>
      </c>
      <c r="C404" s="18"/>
      <c r="D404" s="19"/>
      <c r="E404" s="20"/>
      <c r="F404" s="18"/>
      <c r="G404" s="27"/>
      <c r="H404" s="15"/>
      <c r="I404" s="15"/>
      <c r="J404" s="16"/>
    </row>
    <row r="405" spans="1:10">
      <c r="A405" s="17" t="s">
        <v>253</v>
      </c>
      <c r="B405" s="17" t="s">
        <v>402</v>
      </c>
      <c r="C405" s="18"/>
      <c r="D405" s="19"/>
      <c r="E405" s="20"/>
      <c r="F405" s="18"/>
      <c r="G405" s="27"/>
      <c r="H405" s="15"/>
      <c r="I405" s="15"/>
      <c r="J405" s="16"/>
    </row>
    <row r="406" spans="1:10">
      <c r="A406" s="17" t="s">
        <v>403</v>
      </c>
      <c r="B406" s="17" t="s">
        <v>402</v>
      </c>
      <c r="C406" s="18"/>
      <c r="D406" s="19"/>
      <c r="E406" s="20"/>
      <c r="F406" s="18"/>
      <c r="G406" s="27"/>
      <c r="H406" s="15"/>
      <c r="I406" s="15"/>
      <c r="J406" s="16"/>
    </row>
    <row r="407" spans="1:10">
      <c r="A407" s="17" t="s">
        <v>404</v>
      </c>
      <c r="B407" s="17" t="s">
        <v>402</v>
      </c>
      <c r="C407" s="18"/>
      <c r="D407" s="19"/>
      <c r="E407" s="20"/>
      <c r="F407" s="18"/>
      <c r="G407" s="27"/>
      <c r="H407" s="15"/>
      <c r="I407" s="15"/>
      <c r="J407" s="16"/>
    </row>
    <row r="408" spans="1:10">
      <c r="A408" s="17" t="s">
        <v>388</v>
      </c>
      <c r="B408" s="17" t="s">
        <v>402</v>
      </c>
      <c r="C408" s="18"/>
      <c r="D408" s="19"/>
      <c r="E408" s="20"/>
      <c r="F408" s="18"/>
      <c r="G408" s="27"/>
      <c r="H408" s="15"/>
      <c r="I408" s="15"/>
      <c r="J408" s="16"/>
    </row>
    <row r="409" spans="1:10">
      <c r="A409" s="17" t="s">
        <v>170</v>
      </c>
      <c r="B409" s="17" t="s">
        <v>402</v>
      </c>
      <c r="C409" s="18"/>
      <c r="D409" s="19"/>
      <c r="E409" s="20"/>
      <c r="F409" s="18"/>
      <c r="G409" s="27"/>
      <c r="H409" s="15"/>
      <c r="I409" s="15"/>
      <c r="J409" s="16"/>
    </row>
    <row r="410" spans="1:10">
      <c r="A410" s="17" t="s">
        <v>405</v>
      </c>
      <c r="B410" s="17" t="s">
        <v>402</v>
      </c>
      <c r="C410" s="18"/>
      <c r="D410" s="19"/>
      <c r="E410" s="20"/>
      <c r="F410" s="18"/>
      <c r="G410" s="27"/>
      <c r="H410" s="15"/>
      <c r="I410" s="15"/>
      <c r="J410" s="16"/>
    </row>
    <row r="411" spans="1:10">
      <c r="A411" s="17" t="s">
        <v>329</v>
      </c>
      <c r="B411" s="17" t="s">
        <v>402</v>
      </c>
      <c r="C411" s="18"/>
      <c r="D411" s="19"/>
      <c r="E411" s="20"/>
      <c r="F411" s="18"/>
      <c r="G411" s="27"/>
      <c r="H411" s="15"/>
      <c r="I411" s="15"/>
      <c r="J411" s="16"/>
    </row>
    <row r="412" spans="1:10">
      <c r="A412" s="17" t="s">
        <v>406</v>
      </c>
      <c r="B412" s="17" t="s">
        <v>402</v>
      </c>
      <c r="C412" s="18"/>
      <c r="D412" s="19"/>
      <c r="E412" s="20"/>
      <c r="F412" s="18"/>
      <c r="G412" s="27"/>
      <c r="H412" s="15"/>
      <c r="I412" s="15"/>
      <c r="J412" s="16"/>
    </row>
    <row r="413" spans="1:10">
      <c r="A413" s="17" t="s">
        <v>277</v>
      </c>
      <c r="B413" s="17" t="s">
        <v>402</v>
      </c>
      <c r="C413" s="18"/>
      <c r="D413" s="19"/>
      <c r="E413" s="20"/>
      <c r="F413" s="18"/>
      <c r="G413" s="27"/>
      <c r="H413" s="15"/>
      <c r="I413" s="15"/>
      <c r="J413" s="16"/>
    </row>
    <row r="414" spans="1:10">
      <c r="A414" s="17" t="s">
        <v>247</v>
      </c>
      <c r="B414" s="17" t="s">
        <v>402</v>
      </c>
      <c r="C414" s="18"/>
      <c r="D414" s="19"/>
      <c r="E414" s="20"/>
      <c r="F414" s="18"/>
      <c r="G414" s="27"/>
      <c r="H414" s="15"/>
      <c r="I414" s="15"/>
      <c r="J414" s="16"/>
    </row>
    <row r="415" spans="1:10">
      <c r="A415" s="17" t="s">
        <v>407</v>
      </c>
      <c r="B415" s="17" t="s">
        <v>402</v>
      </c>
      <c r="C415" s="18"/>
      <c r="D415" s="19"/>
      <c r="E415" s="20"/>
      <c r="F415" s="18"/>
      <c r="G415" s="27"/>
      <c r="H415" s="15"/>
      <c r="I415" s="15"/>
      <c r="J415" s="16"/>
    </row>
    <row r="416" spans="1:10">
      <c r="A416" s="17" t="s">
        <v>388</v>
      </c>
      <c r="B416" s="17" t="s">
        <v>402</v>
      </c>
      <c r="C416" s="18"/>
      <c r="D416" s="19"/>
      <c r="E416" s="20"/>
      <c r="F416" s="18"/>
      <c r="G416" s="27"/>
      <c r="H416" s="15"/>
      <c r="I416" s="15"/>
      <c r="J416" s="16"/>
    </row>
    <row r="417" spans="1:10">
      <c r="A417" s="17" t="s">
        <v>203</v>
      </c>
      <c r="B417" s="17" t="s">
        <v>402</v>
      </c>
      <c r="C417" s="18"/>
      <c r="D417" s="19"/>
      <c r="E417" s="20"/>
      <c r="F417" s="18"/>
      <c r="G417" s="27"/>
      <c r="H417" s="15"/>
      <c r="I417" s="15"/>
      <c r="J417" s="16"/>
    </row>
    <row r="418" spans="1:10">
      <c r="A418" s="17" t="s">
        <v>224</v>
      </c>
      <c r="B418" s="17" t="s">
        <v>402</v>
      </c>
      <c r="C418" s="18"/>
      <c r="D418" s="19"/>
      <c r="E418" s="20"/>
      <c r="F418" s="18"/>
      <c r="G418" s="27"/>
      <c r="H418" s="15"/>
      <c r="I418" s="15"/>
      <c r="J418" s="16"/>
    </row>
    <row r="419" spans="1:10">
      <c r="A419" s="17" t="s">
        <v>404</v>
      </c>
      <c r="B419" s="17" t="s">
        <v>402</v>
      </c>
      <c r="C419" s="18"/>
      <c r="D419" s="19"/>
      <c r="E419" s="20"/>
      <c r="F419" s="18"/>
      <c r="G419" s="27"/>
      <c r="H419" s="15"/>
      <c r="I419" s="15"/>
      <c r="J419" s="16"/>
    </row>
  </sheetData>
  <dataConsolidate/>
  <dataValidations count="10">
    <dataValidation allowBlank="1" showInputMessage="1" promptTitle="Edge Color" prompt="To select an optional edge color, right-click and select Select Color on the right-click menu." sqref="C3:C419"/>
    <dataValidation allowBlank="1" showInputMessage="1" errorTitle="Invalid Edge Width" error="The optional edge width must be a whole number between 1 and 10." promptTitle="Edge Width" prompt="Enter an optional edge width between 1 and 10." sqref="D3:D419"/>
    <dataValidation allowBlank="1" showInputMessage="1" errorTitle="Invalid Edge Opacity" error="The optional edge opacity must be a whole number between 0 and 10." promptTitle="Edge Opacity" prompt="Enter an optional edge opacity between 0 (transparent) and 100 (opaque)." sqref="E3:E419"/>
    <dataValidation type="list" allowBlank="1" showInputMessage="1" showErrorMessage="1" errorTitle="Invalid Edge Visibility" error="You have entered an unrecognized edge visibility.  Try selecting from the drop-down list instead." promptTitle="Edge Visibility" prompt="Select an optional edge visibility.  Edges are shown by default." sqref="F3:F419">
      <formula1>ValidEdgeVisibilities</formula1>
    </dataValidation>
    <dataValidation allowBlank="1" showInputMessage="1" showErrorMessage="1" promptTitle="Vertex 1 Name" prompt="Enter the name of the edge's first vertex." sqref="A3:A419"/>
    <dataValidation allowBlank="1" showInputMessage="1" showErrorMessage="1" promptTitle="Vertex 2 Name" prompt="Enter the name of the edge's second vertex." sqref="B3:B41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H3:H419"/>
    <dataValidation allowBlank="1" showErrorMessage="1" sqref="J2:J41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I3:I419"/>
    <dataValidation allowBlank="1" showInputMessage="1" showErrorMessage="1" errorTitle="Invalid Edge Visibility" error="You have entered an unrecognized edge visibility.  Try selecting from the drop-down list instead." promptTitle="Edge Label" prompt="Enter an optional edge label." sqref="G3:G419"/>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AC3"/>
  <sheetViews>
    <sheetView workbookViewId="0">
      <pane ySplit="2" topLeftCell="A3" activePane="bottomLeft" state="frozen"/>
      <selection pane="bottomLeft" activeCell="A3" sqref="A3"/>
    </sheetView>
  </sheetViews>
  <sheetFormatPr defaultRowHeight="15"/>
  <cols>
    <col min="1" max="1" width="9.140625" style="1"/>
    <col min="2" max="2" width="9.5703125" style="3" hidden="1" customWidth="1"/>
    <col min="3" max="3" width="9.28515625" style="3" hidden="1" customWidth="1"/>
    <col min="4" max="4" width="9.5703125" style="6" hidden="1" customWidth="1"/>
    <col min="5" max="5" width="14.28515625" style="2" hidden="1" customWidth="1"/>
    <col min="6" max="7" width="14.28515625" style="3" hidden="1" customWidth="1"/>
    <col min="8" max="8" width="14.42578125" style="3" hidden="1" customWidth="1"/>
    <col min="9" max="9" width="7.85546875" style="3" customWidth="1"/>
    <col min="10" max="10" width="8.5703125" customWidth="1"/>
    <col min="11" max="11" width="6.7109375" bestFit="1" customWidth="1"/>
    <col min="12" max="12" width="9.85546875" customWidth="1"/>
    <col min="13" max="13" width="7.7109375" customWidth="1"/>
    <col min="14" max="14" width="11" customWidth="1"/>
    <col min="15" max="15" width="8.5703125" hidden="1" customWidth="1"/>
    <col min="16" max="16" width="9.7109375" hidden="1" customWidth="1"/>
    <col min="17" max="17" width="10.5703125" hidden="1" customWidth="1"/>
    <col min="18" max="19" width="9.140625" hidden="1" customWidth="1"/>
    <col min="20" max="21" width="4.28515625" hidden="1" customWidth="1"/>
    <col min="22" max="22" width="10.28515625" hidden="1" customWidth="1"/>
    <col min="23" max="23" width="6.42578125" hidden="1" customWidth="1"/>
    <col min="24" max="24" width="8.28515625" hidden="1" customWidth="1"/>
    <col min="25" max="25" width="5" hidden="1" customWidth="1"/>
    <col min="26" max="26" width="16" hidden="1" customWidth="1"/>
    <col min="27" max="27" width="16" bestFit="1" customWidth="1"/>
    <col min="28" max="29" width="9.140625" customWidth="1"/>
  </cols>
  <sheetData>
    <row r="1" spans="1:29">
      <c r="B1" s="36" t="s">
        <v>53</v>
      </c>
      <c r="C1" s="33"/>
      <c r="D1" s="34"/>
      <c r="E1" s="35"/>
      <c r="F1" s="33"/>
      <c r="G1" s="33"/>
      <c r="H1" s="33"/>
      <c r="I1" s="37" t="s">
        <v>50</v>
      </c>
      <c r="J1" s="30"/>
      <c r="K1" s="30"/>
      <c r="L1" s="30"/>
      <c r="M1" s="30"/>
      <c r="N1" s="30"/>
      <c r="O1" s="39" t="s">
        <v>54</v>
      </c>
      <c r="P1" s="38"/>
      <c r="Q1" s="38"/>
      <c r="R1" s="38"/>
      <c r="S1" s="41" t="s">
        <v>55</v>
      </c>
      <c r="T1" s="40"/>
      <c r="U1" s="40"/>
      <c r="V1" s="40"/>
      <c r="W1" s="40"/>
      <c r="X1" s="40"/>
      <c r="Y1" s="42" t="s">
        <v>51</v>
      </c>
      <c r="Z1" s="32"/>
      <c r="AA1" s="43" t="s">
        <v>52</v>
      </c>
    </row>
    <row r="2" spans="1:29" ht="30" customHeight="1">
      <c r="A2" s="11" t="s">
        <v>5</v>
      </c>
      <c r="B2" s="14" t="s">
        <v>35</v>
      </c>
      <c r="C2" s="14" t="s">
        <v>36</v>
      </c>
      <c r="D2" s="14" t="s">
        <v>37</v>
      </c>
      <c r="E2" s="14" t="s">
        <v>38</v>
      </c>
      <c r="F2" s="14" t="s">
        <v>39</v>
      </c>
      <c r="G2" s="14" t="s">
        <v>40</v>
      </c>
      <c r="H2" s="14" t="s">
        <v>41</v>
      </c>
      <c r="I2" s="8" t="s">
        <v>2</v>
      </c>
      <c r="J2" s="8" t="s">
        <v>8</v>
      </c>
      <c r="K2" s="9" t="s">
        <v>56</v>
      </c>
      <c r="L2" s="10" t="s">
        <v>4</v>
      </c>
      <c r="M2" s="8" t="s">
        <v>59</v>
      </c>
      <c r="N2" s="8" t="s">
        <v>11</v>
      </c>
      <c r="O2" s="8" t="s">
        <v>57</v>
      </c>
      <c r="P2" s="8" t="s">
        <v>58</v>
      </c>
      <c r="Q2" s="8" t="s">
        <v>88</v>
      </c>
      <c r="R2" s="8" t="s">
        <v>10</v>
      </c>
      <c r="S2" s="8" t="s">
        <v>29</v>
      </c>
      <c r="T2" s="8" t="s">
        <v>15</v>
      </c>
      <c r="U2" s="8" t="s">
        <v>16</v>
      </c>
      <c r="V2" s="8" t="s">
        <v>13</v>
      </c>
      <c r="W2" s="8" t="s">
        <v>30</v>
      </c>
      <c r="X2" s="8" t="s">
        <v>31</v>
      </c>
      <c r="Y2" s="11" t="s">
        <v>12</v>
      </c>
      <c r="Z2" s="11" t="s">
        <v>47</v>
      </c>
      <c r="AA2" s="8" t="s">
        <v>28</v>
      </c>
      <c r="AB2" s="3"/>
      <c r="AC2" s="3"/>
    </row>
    <row r="3" spans="1:29" ht="15" customHeight="1">
      <c r="A3" s="17"/>
      <c r="B3" s="21"/>
      <c r="C3" s="21"/>
      <c r="D3" s="21"/>
      <c r="E3" s="22"/>
      <c r="F3" s="22"/>
      <c r="G3" s="22"/>
      <c r="H3" s="22"/>
      <c r="I3" s="18"/>
      <c r="J3" s="18"/>
      <c r="K3" s="19"/>
      <c r="L3" s="20"/>
      <c r="M3" s="18"/>
      <c r="N3" s="18"/>
      <c r="O3" s="27"/>
      <c r="P3" s="28"/>
      <c r="Q3" s="28"/>
      <c r="R3" s="27"/>
      <c r="S3" s="23"/>
      <c r="T3" s="24"/>
      <c r="U3" s="24"/>
      <c r="V3" s="25"/>
      <c r="W3" s="26"/>
      <c r="X3" s="26"/>
      <c r="Y3" s="15"/>
      <c r="Z3" s="15"/>
      <c r="AA3" s="16"/>
      <c r="AB3" s="3"/>
      <c r="AC3"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Y3"/>
    <dataValidation allowBlank="1" errorTitle="Invalid Vertex Visibility" error="You have entered an unrecognized vertex visibility.  Try selecting from the drop-down list instead." sqref="AB3"/>
    <dataValidation allowBlank="1" showErrorMessage="1" sqref="AB2"/>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V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T3:U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in the graph.  This is ignored if the Fruchterman-Reingold, Sugiyama, or Random layout type is selected." sqref="S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W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X3"/>
    <dataValidation allowBlank="1" showInputMessage="1" errorTitle="Invalid Vertex Image Key" promptTitle="Vertex Tooltip" prompt="Enter optional text that will pop up when the mouse is hovered over the vertex." sqref="R3"/>
    <dataValidation allowBlank="1" errorTitle="Invalid Vertex Visibility" error="You have entered an unrecognized vertex visibility.  Try selecting from the drop-down list instead." promptTitle="Vertex ID" prompt="This is a unique ID that gets filled in automatically.  Do not edit this column." sqref="Z3"/>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Show if in an Edge&quot; by default." sqref="N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O3"/>
    <dataValidation allowBlank="1" showInputMessage="1" promptTitle="Vertex Label Fill Color" prompt="To select an optional fill color for the Label shape, right-click and select Select Color on the right-click menu." sqref="P3"/>
    <dataValidation allowBlank="1" showInputMessage="1" errorTitle="Invalid Vertex Image Key" promptTitle="Image File" prompt="Enter the path to an image file.  Hover over the column header for examples." sqref="M3"/>
    <dataValidation allowBlank="1" showInputMessage="1" showErrorMessage="1" promptTitle="Vertex Name" prompt="Enter the name of the vertex." sqref="A3"/>
    <dataValidation allowBlank="1" showInputMessage="1" promptTitle="Vertex Color" prompt="To select an optional vertex color, right-click and select Select Color on the right-click menu." sqref="I3"/>
    <dataValidation allowBlank="1" showInputMessage="1" errorTitle="Invalid Vertex Opacity" error="The optional vertex opacity must be a whole number between 0 and 10." promptTitle="Vertex Opacity" prompt="Enter an optional vertex opacity between 0 (transparent) and 100 (opaque)." sqref="L3"/>
    <dataValidation type="list" allowBlank="1" showInputMessage="1" showErrorMessage="1" errorTitle="Unrecognized Vertex Shape" error="You have entered an unrecognized vertex shape.  Try selecting from the drop-down list instead." promptTitle="Vertex Shape" prompt="Select an optional vertex shape." sqref="J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K3"/>
    <dataValidation type="list" allowBlank="1" showInputMessage="1" showErrorMessage="1" errorTitle="Unrecognized Label Position" error="You have entered an unrecognized vertex label position.  Try selecting from the drop-down list instead." promptTitle="Vertex Label Position" prompt="Select an optional vertex label position." sqref="Q3">
      <formula1>ValidVertexLabelPositions</formula1>
    </dataValidation>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heetViews>
  <sheetFormatPr defaultRowHeight="15"/>
  <cols>
    <col min="1" max="1" width="10.85546875" style="3" bestFit="1" customWidth="1"/>
    <col min="2" max="2" width="16.85546875" style="3" bestFit="1" customWidth="1"/>
    <col min="4" max="5" width="9.140625" customWidth="1"/>
  </cols>
  <sheetData>
    <row r="1" spans="1:1">
      <c r="A1" s="3" t="s">
        <v>60</v>
      </c>
    </row>
    <row r="2" spans="1:1" ht="15" customHeight="1"/>
    <row r="3" spans="1:1" ht="15" customHeight="1">
      <c r="A3" s="44" t="s">
        <v>61</v>
      </c>
    </row>
    <row r="21" spans="4:4">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sheetPr codeName="Sheet5"/>
  <dimension ref="A1:C9"/>
  <sheetViews>
    <sheetView workbookViewId="0">
      <selection activeCell="A2" sqref="A2"/>
    </sheetView>
  </sheetViews>
  <sheetFormatPr defaultRowHeight="15"/>
  <cols>
    <col min="1" max="1" width="9.42578125" style="1" bestFit="1" customWidth="1"/>
    <col min="2" max="2" width="14.28515625" bestFit="1" customWidth="1"/>
    <col min="3" max="3" width="15" bestFit="1" customWidth="1"/>
    <col min="5" max="5" width="9.140625" customWidth="1"/>
  </cols>
  <sheetData>
    <row r="1" spans="1:3">
      <c r="A1" s="1" t="s">
        <v>17</v>
      </c>
      <c r="B1" t="s">
        <v>23</v>
      </c>
      <c r="C1" t="s">
        <v>22</v>
      </c>
    </row>
    <row r="2" spans="1:3">
      <c r="B2" s="3"/>
      <c r="C2" s="3"/>
    </row>
    <row r="9" spans="1:3" ht="14.25" customHeight="1"/>
  </sheetData>
  <dataConsolidate/>
  <dataValidations count="3">
    <dataValidation allowBlank="1" showInputMessage="1" promptTitle="Vertex Color" prompt="To select a color to use for all vertices in the cluster, right-click and select Select Color on the right-click menu." sqref="B2"/>
    <dataValidation type="list" allowBlank="1" showInputMessage="1" showErrorMessage="1" errorTitle="Unrecognized Vertex Shape" error="You have entered an unrecognized vertex shape.  Try selecting from the drop-down list instead." promptTitle="Vertex Shape" prompt="Select a shape to use for all vertices in the cluster." sqref="C2">
      <formula1>ValidVertexShapes</formula1>
    </dataValidation>
    <dataValidation allowBlank="1" showInputMessage="1" showErrorMessage="1" promptTitle="Cluster Name" prompt="Enter the name of the cluster." sqref="A2"/>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sheetPr codeName="Sheet6"/>
  <dimension ref="A1:B1"/>
  <sheetViews>
    <sheetView workbookViewId="0">
      <selection activeCell="A2" sqref="A2"/>
    </sheetView>
  </sheetViews>
  <sheetFormatPr defaultRowHeight="15"/>
  <cols>
    <col min="1" max="1" width="9.42578125" style="1" bestFit="1" customWidth="1"/>
    <col min="2" max="2" width="9.140625" style="1"/>
    <col min="4" max="4" width="9.140625" customWidth="1"/>
  </cols>
  <sheetData>
    <row r="1" spans="1:2">
      <c r="A1" s="1" t="s">
        <v>17</v>
      </c>
      <c r="B1" s="1" t="s">
        <v>5</v>
      </c>
    </row>
  </sheetData>
  <dataConsolidate/>
  <dataValidations xWindow="58" yWindow="226" count="2">
    <dataValidation allowBlank="1" showInputMessage="1" showErrorMessage="1" promptTitle="Cluster Name" prompt="Enter the name of the cluster.  The cluster name must also be entered on the Clusters worksheet." sqref="A2"/>
    <dataValidation allowBlank="1" showInputMessage="1" showErrorMessage="1" promptTitle="Vertex Name" prompt="Enter the name of a vertex to include in this cluster." sqref="B2"/>
  </dataValidation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sheetPr codeName="Sheet7"/>
  <dimension ref="A1:W120"/>
  <sheetViews>
    <sheetView workbookViewId="0">
      <selection activeCell="A2" sqref="A2"/>
    </sheetView>
  </sheetViews>
  <sheetFormatPr defaultRowHeight="15"/>
  <cols>
    <col min="1" max="1" width="43.140625" customWidth="1"/>
    <col min="2" max="2" width="13.85546875" customWidth="1"/>
    <col min="3" max="3" width="69.28515625" customWidth="1"/>
    <col min="4" max="4" width="9.140625" customWidth="1"/>
    <col min="5" max="5" width="12.85546875" hidden="1" customWidth="1"/>
    <col min="6" max="6" width="19.7109375" hidden="1" customWidth="1"/>
    <col min="7" max="7" width="15.5703125" hidden="1" customWidth="1"/>
    <col min="8" max="8" width="22.140625" hidden="1" customWidth="1"/>
    <col min="9" max="9" width="17.140625" hidden="1" customWidth="1"/>
    <col min="10" max="10" width="23.85546875" hidden="1" customWidth="1"/>
    <col min="11" max="11" width="28.28515625" hidden="1" customWidth="1"/>
    <col min="12" max="12" width="34.85546875" hidden="1" customWidth="1"/>
    <col min="13" max="13" width="25" hidden="1" customWidth="1"/>
    <col min="14" max="14" width="31.5703125" hidden="1" customWidth="1"/>
    <col min="15" max="15" width="26.5703125" hidden="1" customWidth="1"/>
    <col min="16" max="16" width="33.28515625" hidden="1" customWidth="1"/>
    <col min="17" max="17" width="26.5703125" hidden="1" customWidth="1"/>
    <col min="18" max="18" width="33" hidden="1" customWidth="1"/>
    <col min="19" max="19" width="19.5703125" hidden="1" customWidth="1"/>
    <col min="20" max="20" width="26.140625" hidden="1" customWidth="1"/>
    <col min="21" max="21" width="9.140625" hidden="1" customWidth="1"/>
    <col min="22" max="22" width="34.140625" hidden="1" customWidth="1"/>
    <col min="23" max="23" width="25.140625" hidden="1" customWidth="1"/>
  </cols>
  <sheetData>
    <row r="1" spans="1:23" ht="15" customHeight="1" thickBot="1">
      <c r="A1" s="14" t="s">
        <v>18</v>
      </c>
      <c r="B1" s="14" t="s">
        <v>19</v>
      </c>
      <c r="C1" t="s">
        <v>93</v>
      </c>
      <c r="E1" t="s">
        <v>94</v>
      </c>
      <c r="F1" t="s">
        <v>95</v>
      </c>
      <c r="G1" s="50" t="s">
        <v>102</v>
      </c>
      <c r="H1" s="51" t="s">
        <v>103</v>
      </c>
      <c r="I1" s="50" t="s">
        <v>108</v>
      </c>
      <c r="J1" s="51" t="s">
        <v>109</v>
      </c>
      <c r="K1" s="50" t="s">
        <v>114</v>
      </c>
      <c r="L1" s="51" t="s">
        <v>115</v>
      </c>
      <c r="M1" s="50" t="s">
        <v>120</v>
      </c>
      <c r="N1" s="51" t="s">
        <v>121</v>
      </c>
      <c r="O1" s="50" t="s">
        <v>126</v>
      </c>
      <c r="P1" s="51" t="s">
        <v>127</v>
      </c>
      <c r="Q1" s="50" t="s">
        <v>132</v>
      </c>
      <c r="R1" s="50" t="s">
        <v>133</v>
      </c>
      <c r="S1" s="50" t="s">
        <v>138</v>
      </c>
      <c r="T1" s="51" t="s">
        <v>139</v>
      </c>
      <c r="V1" t="s">
        <v>143</v>
      </c>
      <c r="W1" t="s">
        <v>19</v>
      </c>
    </row>
    <row r="2" spans="1:23" ht="15.75" thickTop="1">
      <c r="A2" s="49"/>
      <c r="B2" s="49"/>
      <c r="C2" s="49"/>
      <c r="E2" s="45">
        <f>MIN(Vertices[Degree])</f>
        <v>0</v>
      </c>
      <c r="F2" s="3">
        <f>COUNTIF(Vertices[Degree], "&gt;= " &amp; E2) - COUNTIF(Vertices[Degree], "&gt;=" &amp; E3)</f>
        <v>0</v>
      </c>
      <c r="G2" s="52">
        <f>MIN(Vertices[In-Degree])</f>
        <v>0</v>
      </c>
      <c r="H2" s="53">
        <f>COUNTIF(Vertices[In-Degree], "&gt;= " &amp; G2) - COUNTIF(Vertices[In-Degree], "&gt;=" &amp; G3)</f>
        <v>0</v>
      </c>
      <c r="I2" s="52">
        <f>MIN(Vertices[Out-Degree])</f>
        <v>0</v>
      </c>
      <c r="J2" s="53">
        <f>COUNTIF(Vertices[Out-Degree], "&gt;= " &amp; I2) - COUNTIF(Vertices[Out-Degree], "&gt;=" &amp; I3)</f>
        <v>0</v>
      </c>
      <c r="K2" s="52">
        <f>MIN(Vertices[Betweenness Centrality])</f>
        <v>0</v>
      </c>
      <c r="L2" s="53">
        <f>COUNTIF(Vertices[Betweenness Centrality], "&gt;= " &amp; K2) - COUNTIF(Vertices[Betweenness Centrality], "&gt;=" &amp; K3)</f>
        <v>0</v>
      </c>
      <c r="M2" s="52">
        <f>MIN(Vertices[Closeness Centrality])</f>
        <v>0</v>
      </c>
      <c r="N2" s="53">
        <f>COUNTIF(Vertices[Closeness Centrality], "&gt;= " &amp; M2) - COUNTIF(Vertices[Closeness Centrality], "&gt;=" &amp; M3)</f>
        <v>0</v>
      </c>
      <c r="O2" s="52">
        <f>MIN(Vertices[Eigenvector Centrality])</f>
        <v>0</v>
      </c>
      <c r="P2" s="53">
        <f>COUNTIF(Vertices[Eigenvector Centrality], "&gt;= " &amp; O2) - COUNTIF(Vertices[Eigenvector Centrality], "&gt;=" &amp; O3)</f>
        <v>0</v>
      </c>
      <c r="Q2" s="52">
        <f>MIN(Vertices[Clustering Coefficient])</f>
        <v>0</v>
      </c>
      <c r="R2" s="58">
        <f>COUNTIF(Vertices[Clustering Coefficient], "&gt;= " &amp; Q2) - COUNTIF(Vertices[Clustering Coefficient], "&gt;=" &amp; Q3)</f>
        <v>0</v>
      </c>
      <c r="S2" s="52" t="e">
        <f ca="1">MIN(INDIRECT(DynamicFilterSourceColumnRange))</f>
        <v>#REF!</v>
      </c>
      <c r="T2" s="53" t="e">
        <f t="shared" ref="T2:T45" ca="1" si="0">COUNTIF(INDIRECT(DynamicFilterSourceColumnRange), "&gt;= " &amp; S2) - COUNTIF(INDIRECT(DynamicFilterSourceColumnRange), "&gt;=" &amp; S3)</f>
        <v>#REF!</v>
      </c>
      <c r="V2" t="s">
        <v>140</v>
      </c>
      <c r="W2">
        <f>ROWS(HistogramBins[Degree Bin]) - 1</f>
        <v>43</v>
      </c>
    </row>
    <row r="3" spans="1:23">
      <c r="A3" s="49"/>
      <c r="B3" s="49"/>
      <c r="C3" s="49"/>
      <c r="E3" s="46">
        <f t="shared" ref="E3:E44" si="1">E2+($E$45-$E$2)/BinDivisor</f>
        <v>0</v>
      </c>
      <c r="F3" s="3">
        <f>COUNTIF(Vertices[Degree], "&gt;= " &amp; E3) - COUNTIF(Vertices[Degree], "&gt;=" &amp; E4)</f>
        <v>0</v>
      </c>
      <c r="G3" s="54">
        <f t="shared" ref="G3:G44" si="2">G2+($G$45-$G$2)/BinDivisor</f>
        <v>0</v>
      </c>
      <c r="H3" s="55">
        <f>COUNTIF(Vertices[In-Degree], "&gt;= " &amp; G3) - COUNTIF(Vertices[In-Degree], "&gt;=" &amp; G4)</f>
        <v>0</v>
      </c>
      <c r="I3" s="54">
        <f t="shared" ref="I3:I44" si="3">I2+($I$45-$I$2)/BinDivisor</f>
        <v>0</v>
      </c>
      <c r="J3" s="55">
        <f>COUNTIF(Vertices[Out-Degree], "&gt;= " &amp; I3) - COUNTIF(Vertices[Out-Degree], "&gt;=" &amp; I4)</f>
        <v>0</v>
      </c>
      <c r="K3" s="54">
        <f t="shared" ref="K3:K44" si="4">K2+($K$45-$K$2)/BinDivisor</f>
        <v>0</v>
      </c>
      <c r="L3" s="55">
        <f>COUNTIF(Vertices[Betweenness Centrality], "&gt;= " &amp; K3) - COUNTIF(Vertices[Betweenness Centrality], "&gt;=" &amp; K4)</f>
        <v>0</v>
      </c>
      <c r="M3" s="54">
        <f t="shared" ref="M3:M44" si="5">M2+($M$45-$M$2)/BinDivisor</f>
        <v>0</v>
      </c>
      <c r="N3" s="55">
        <f>COUNTIF(Vertices[Closeness Centrality], "&gt;= " &amp; M3) - COUNTIF(Vertices[Closeness Centrality], "&gt;=" &amp; M4)</f>
        <v>0</v>
      </c>
      <c r="O3" s="54">
        <f t="shared" ref="O3:O44" si="6">O2+($O$45-$O$2)/BinDivisor</f>
        <v>0</v>
      </c>
      <c r="P3" s="55">
        <f>COUNTIF(Vertices[Eigenvector Centrality], "&gt;= " &amp; O3) - COUNTIF(Vertices[Eigenvector Centrality], "&gt;=" &amp; O4)</f>
        <v>0</v>
      </c>
      <c r="Q3" s="54">
        <f t="shared" ref="Q3:Q44" si="7">Q2+($Q$45-$Q$2)/BinDivisor</f>
        <v>0</v>
      </c>
      <c r="R3" s="59">
        <f>COUNTIF(Vertices[Clustering Coefficient], "&gt;= " &amp; Q3) - COUNTIF(Vertices[Clustering Coefficient], "&gt;=" &amp; Q4)</f>
        <v>0</v>
      </c>
      <c r="S3" s="54" t="e">
        <f t="shared" ref="S3:S44" ca="1" si="8">S2+($S$45-$S$2)/BinDivisor</f>
        <v>#REF!</v>
      </c>
      <c r="T3" s="55" t="e">
        <f t="shared" ca="1" si="0"/>
        <v>#REF!</v>
      </c>
      <c r="V3" t="s">
        <v>141</v>
      </c>
      <c r="W3" t="s">
        <v>100</v>
      </c>
    </row>
    <row r="4" spans="1:23">
      <c r="A4" s="49"/>
      <c r="B4" s="49"/>
      <c r="C4" s="49"/>
      <c r="E4" s="46">
        <f t="shared" si="1"/>
        <v>0</v>
      </c>
      <c r="F4" s="3">
        <f>COUNTIF(Vertices[Degree], "&gt;= " &amp; E4) - COUNTIF(Vertices[Degree], "&gt;=" &amp; E5)</f>
        <v>0</v>
      </c>
      <c r="G4" s="52">
        <f t="shared" si="2"/>
        <v>0</v>
      </c>
      <c r="H4" s="53">
        <f>COUNTIF(Vertices[In-Degree], "&gt;= " &amp; G4) - COUNTIF(Vertices[In-Degree], "&gt;=" &amp; G5)</f>
        <v>0</v>
      </c>
      <c r="I4" s="52">
        <f t="shared" si="3"/>
        <v>0</v>
      </c>
      <c r="J4" s="53">
        <f>COUNTIF(Vertices[Out-Degree], "&gt;= " &amp; I4) - COUNTIF(Vertices[Out-Degree], "&gt;=" &amp; I5)</f>
        <v>0</v>
      </c>
      <c r="K4" s="52">
        <f t="shared" si="4"/>
        <v>0</v>
      </c>
      <c r="L4" s="53">
        <f>COUNTIF(Vertices[Betweenness Centrality], "&gt;= " &amp; K4) - COUNTIF(Vertices[Betweenness Centrality], "&gt;=" &amp; K5)</f>
        <v>0</v>
      </c>
      <c r="M4" s="52">
        <f t="shared" si="5"/>
        <v>0</v>
      </c>
      <c r="N4" s="53">
        <f>COUNTIF(Vertices[Closeness Centrality], "&gt;= " &amp; M4) - COUNTIF(Vertices[Closeness Centrality], "&gt;=" &amp; M5)</f>
        <v>0</v>
      </c>
      <c r="O4" s="52">
        <f t="shared" si="6"/>
        <v>0</v>
      </c>
      <c r="P4" s="53">
        <f>COUNTIF(Vertices[Eigenvector Centrality], "&gt;= " &amp; O4) - COUNTIF(Vertices[Eigenvector Centrality], "&gt;=" &amp; O5)</f>
        <v>0</v>
      </c>
      <c r="Q4" s="52">
        <f t="shared" si="7"/>
        <v>0</v>
      </c>
      <c r="R4" s="58">
        <f>COUNTIF(Vertices[Clustering Coefficient], "&gt;= " &amp; Q4) - COUNTIF(Vertices[Clustering Coefficient], "&gt;=" &amp; Q5)</f>
        <v>0</v>
      </c>
      <c r="S4" s="52" t="e">
        <f t="shared" ca="1" si="8"/>
        <v>#REF!</v>
      </c>
      <c r="T4" s="53" t="e">
        <f t="shared" ca="1" si="0"/>
        <v>#REF!</v>
      </c>
      <c r="V4" s="12" t="s">
        <v>142</v>
      </c>
      <c r="W4" s="12" t="s">
        <v>144</v>
      </c>
    </row>
    <row r="5" spans="1:23">
      <c r="A5" s="49"/>
      <c r="B5" s="49"/>
      <c r="C5" s="49"/>
      <c r="E5" s="46">
        <f t="shared" si="1"/>
        <v>0</v>
      </c>
      <c r="F5" s="3">
        <f>COUNTIF(Vertices[Degree], "&gt;= " &amp; E5) - COUNTIF(Vertices[Degree], "&gt;=" &amp; E6)</f>
        <v>0</v>
      </c>
      <c r="G5" s="54">
        <f t="shared" si="2"/>
        <v>0</v>
      </c>
      <c r="H5" s="55">
        <f>COUNTIF(Vertices[In-Degree], "&gt;= " &amp; G5) - COUNTIF(Vertices[In-Degree], "&gt;=" &amp; G6)</f>
        <v>0</v>
      </c>
      <c r="I5" s="54">
        <f t="shared" si="3"/>
        <v>0</v>
      </c>
      <c r="J5" s="55">
        <f>COUNTIF(Vertices[Out-Degree], "&gt;= " &amp; I5) - COUNTIF(Vertices[Out-Degree], "&gt;=" &amp; I6)</f>
        <v>0</v>
      </c>
      <c r="K5" s="54">
        <f t="shared" si="4"/>
        <v>0</v>
      </c>
      <c r="L5" s="55">
        <f>COUNTIF(Vertices[Betweenness Centrality], "&gt;= " &amp; K5) - COUNTIF(Vertices[Betweenness Centrality], "&gt;=" &amp; K6)</f>
        <v>0</v>
      </c>
      <c r="M5" s="54">
        <f t="shared" si="5"/>
        <v>0</v>
      </c>
      <c r="N5" s="55">
        <f>COUNTIF(Vertices[Closeness Centrality], "&gt;= " &amp; M5) - COUNTIF(Vertices[Closeness Centrality], "&gt;=" &amp; M6)</f>
        <v>0</v>
      </c>
      <c r="O5" s="54">
        <f t="shared" si="6"/>
        <v>0</v>
      </c>
      <c r="P5" s="55">
        <f>COUNTIF(Vertices[Eigenvector Centrality], "&gt;= " &amp; O5) - COUNTIF(Vertices[Eigenvector Centrality], "&gt;=" &amp; O6)</f>
        <v>0</v>
      </c>
      <c r="Q5" s="54">
        <f t="shared" si="7"/>
        <v>0</v>
      </c>
      <c r="R5" s="59">
        <f>COUNTIF(Vertices[Clustering Coefficient], "&gt;= " &amp; Q5) - COUNTIF(Vertices[Clustering Coefficient], "&gt;=" &amp; Q6)</f>
        <v>0</v>
      </c>
      <c r="S5" s="54" t="e">
        <f t="shared" ca="1" si="8"/>
        <v>#REF!</v>
      </c>
      <c r="T5" s="55" t="e">
        <f t="shared" ca="1" si="0"/>
        <v>#REF!</v>
      </c>
    </row>
    <row r="6" spans="1:23">
      <c r="A6" s="49"/>
      <c r="B6" s="49"/>
      <c r="C6" s="49"/>
      <c r="E6" s="46">
        <f t="shared" si="1"/>
        <v>0</v>
      </c>
      <c r="F6" s="3">
        <f>COUNTIF(Vertices[Degree], "&gt;= " &amp; E6) - COUNTIF(Vertices[Degree], "&gt;=" &amp; E7)</f>
        <v>0</v>
      </c>
      <c r="G6" s="52">
        <f t="shared" si="2"/>
        <v>0</v>
      </c>
      <c r="H6" s="53">
        <f>COUNTIF(Vertices[In-Degree], "&gt;= " &amp; G6) - COUNTIF(Vertices[In-Degree], "&gt;=" &amp; G7)</f>
        <v>0</v>
      </c>
      <c r="I6" s="52">
        <f t="shared" si="3"/>
        <v>0</v>
      </c>
      <c r="J6" s="53">
        <f>COUNTIF(Vertices[Out-Degree], "&gt;= " &amp; I6) - COUNTIF(Vertices[Out-Degree], "&gt;=" &amp; I7)</f>
        <v>0</v>
      </c>
      <c r="K6" s="52">
        <f t="shared" si="4"/>
        <v>0</v>
      </c>
      <c r="L6" s="53">
        <f>COUNTIF(Vertices[Betweenness Centrality], "&gt;= " &amp; K6) - COUNTIF(Vertices[Betweenness Centrality], "&gt;=" &amp; K7)</f>
        <v>0</v>
      </c>
      <c r="M6" s="52">
        <f t="shared" si="5"/>
        <v>0</v>
      </c>
      <c r="N6" s="53">
        <f>COUNTIF(Vertices[Closeness Centrality], "&gt;= " &amp; M6) - COUNTIF(Vertices[Closeness Centrality], "&gt;=" &amp; M7)</f>
        <v>0</v>
      </c>
      <c r="O6" s="52">
        <f t="shared" si="6"/>
        <v>0</v>
      </c>
      <c r="P6" s="53">
        <f>COUNTIF(Vertices[Eigenvector Centrality], "&gt;= " &amp; O6) - COUNTIF(Vertices[Eigenvector Centrality], "&gt;=" &amp; O7)</f>
        <v>0</v>
      </c>
      <c r="Q6" s="52">
        <f t="shared" si="7"/>
        <v>0</v>
      </c>
      <c r="R6" s="58">
        <f>COUNTIF(Vertices[Clustering Coefficient], "&gt;= " &amp; Q6) - COUNTIF(Vertices[Clustering Coefficient], "&gt;=" &amp; Q7)</f>
        <v>0</v>
      </c>
      <c r="S6" s="52" t="e">
        <f t="shared" ca="1" si="8"/>
        <v>#REF!</v>
      </c>
      <c r="T6" s="53" t="e">
        <f t="shared" ca="1" si="0"/>
        <v>#REF!</v>
      </c>
    </row>
    <row r="7" spans="1:23">
      <c r="A7" s="49"/>
      <c r="B7" s="49"/>
      <c r="C7" s="49"/>
      <c r="E7" s="46">
        <f t="shared" si="1"/>
        <v>0</v>
      </c>
      <c r="F7" s="3">
        <f>COUNTIF(Vertices[Degree], "&gt;= " &amp; E7) - COUNTIF(Vertices[Degree], "&gt;=" &amp; E8)</f>
        <v>0</v>
      </c>
      <c r="G7" s="54">
        <f t="shared" si="2"/>
        <v>0</v>
      </c>
      <c r="H7" s="55">
        <f>COUNTIF(Vertices[In-Degree], "&gt;= " &amp; G7) - COUNTIF(Vertices[In-Degree], "&gt;=" &amp; G8)</f>
        <v>0</v>
      </c>
      <c r="I7" s="54">
        <f t="shared" si="3"/>
        <v>0</v>
      </c>
      <c r="J7" s="55">
        <f>COUNTIF(Vertices[Out-Degree], "&gt;= " &amp; I7) - COUNTIF(Vertices[Out-Degree], "&gt;=" &amp; I8)</f>
        <v>0</v>
      </c>
      <c r="K7" s="54">
        <f t="shared" si="4"/>
        <v>0</v>
      </c>
      <c r="L7" s="55">
        <f>COUNTIF(Vertices[Betweenness Centrality], "&gt;= " &amp; K7) - COUNTIF(Vertices[Betweenness Centrality], "&gt;=" &amp; K8)</f>
        <v>0</v>
      </c>
      <c r="M7" s="54">
        <f t="shared" si="5"/>
        <v>0</v>
      </c>
      <c r="N7" s="55">
        <f>COUNTIF(Vertices[Closeness Centrality], "&gt;= " &amp; M7) - COUNTIF(Vertices[Closeness Centrality], "&gt;=" &amp; M8)</f>
        <v>0</v>
      </c>
      <c r="O7" s="54">
        <f t="shared" si="6"/>
        <v>0</v>
      </c>
      <c r="P7" s="55">
        <f>COUNTIF(Vertices[Eigenvector Centrality], "&gt;= " &amp; O7) - COUNTIF(Vertices[Eigenvector Centrality], "&gt;=" &amp; O8)</f>
        <v>0</v>
      </c>
      <c r="Q7" s="54">
        <f t="shared" si="7"/>
        <v>0</v>
      </c>
      <c r="R7" s="59">
        <f>COUNTIF(Vertices[Clustering Coefficient], "&gt;= " &amp; Q7) - COUNTIF(Vertices[Clustering Coefficient], "&gt;=" &amp; Q8)</f>
        <v>0</v>
      </c>
      <c r="S7" s="54" t="e">
        <f t="shared" ca="1" si="8"/>
        <v>#REF!</v>
      </c>
      <c r="T7" s="55" t="e">
        <f t="shared" ca="1" si="0"/>
        <v>#REF!</v>
      </c>
    </row>
    <row r="8" spans="1:23">
      <c r="A8" s="49"/>
      <c r="B8" s="49"/>
      <c r="C8" s="49"/>
      <c r="E8" s="46">
        <f t="shared" si="1"/>
        <v>0</v>
      </c>
      <c r="F8" s="3">
        <f>COUNTIF(Vertices[Degree], "&gt;= " &amp; E8) - COUNTIF(Vertices[Degree], "&gt;=" &amp; E9)</f>
        <v>0</v>
      </c>
      <c r="G8" s="52">
        <f t="shared" si="2"/>
        <v>0</v>
      </c>
      <c r="H8" s="53">
        <f>COUNTIF(Vertices[In-Degree], "&gt;= " &amp; G8) - COUNTIF(Vertices[In-Degree], "&gt;=" &amp; G9)</f>
        <v>0</v>
      </c>
      <c r="I8" s="52">
        <f t="shared" si="3"/>
        <v>0</v>
      </c>
      <c r="J8" s="53">
        <f>COUNTIF(Vertices[Out-Degree], "&gt;= " &amp; I8) - COUNTIF(Vertices[Out-Degree], "&gt;=" &amp; I9)</f>
        <v>0</v>
      </c>
      <c r="K8" s="52">
        <f t="shared" si="4"/>
        <v>0</v>
      </c>
      <c r="L8" s="53">
        <f>COUNTIF(Vertices[Betweenness Centrality], "&gt;= " &amp; K8) - COUNTIF(Vertices[Betweenness Centrality], "&gt;=" &amp; K9)</f>
        <v>0</v>
      </c>
      <c r="M8" s="52">
        <f t="shared" si="5"/>
        <v>0</v>
      </c>
      <c r="N8" s="53">
        <f>COUNTIF(Vertices[Closeness Centrality], "&gt;= " &amp; M8) - COUNTIF(Vertices[Closeness Centrality], "&gt;=" &amp; M9)</f>
        <v>0</v>
      </c>
      <c r="O8" s="52">
        <f t="shared" si="6"/>
        <v>0</v>
      </c>
      <c r="P8" s="53">
        <f>COUNTIF(Vertices[Eigenvector Centrality], "&gt;= " &amp; O8) - COUNTIF(Vertices[Eigenvector Centrality], "&gt;=" &amp; O9)</f>
        <v>0</v>
      </c>
      <c r="Q8" s="52">
        <f t="shared" si="7"/>
        <v>0</v>
      </c>
      <c r="R8" s="58">
        <f>COUNTIF(Vertices[Clustering Coefficient], "&gt;= " &amp; Q8) - COUNTIF(Vertices[Clustering Coefficient], "&gt;=" &amp; Q9)</f>
        <v>0</v>
      </c>
      <c r="S8" s="52" t="e">
        <f t="shared" ca="1" si="8"/>
        <v>#REF!</v>
      </c>
      <c r="T8" s="53" t="e">
        <f t="shared" ca="1" si="0"/>
        <v>#REF!</v>
      </c>
    </row>
    <row r="9" spans="1:23">
      <c r="A9" s="49"/>
      <c r="B9" s="49"/>
      <c r="C9" s="49"/>
      <c r="E9" s="46">
        <f t="shared" si="1"/>
        <v>0</v>
      </c>
      <c r="F9" s="3">
        <f>COUNTIF(Vertices[Degree], "&gt;= " &amp; E9) - COUNTIF(Vertices[Degree], "&gt;=" &amp; E10)</f>
        <v>0</v>
      </c>
      <c r="G9" s="54">
        <f t="shared" si="2"/>
        <v>0</v>
      </c>
      <c r="H9" s="55">
        <f>COUNTIF(Vertices[In-Degree], "&gt;= " &amp; G9) - COUNTIF(Vertices[In-Degree], "&gt;=" &amp; G10)</f>
        <v>0</v>
      </c>
      <c r="I9" s="54">
        <f t="shared" si="3"/>
        <v>0</v>
      </c>
      <c r="J9" s="55">
        <f>COUNTIF(Vertices[Out-Degree], "&gt;= " &amp; I9) - COUNTIF(Vertices[Out-Degree], "&gt;=" &amp; I10)</f>
        <v>0</v>
      </c>
      <c r="K9" s="54">
        <f t="shared" si="4"/>
        <v>0</v>
      </c>
      <c r="L9" s="55">
        <f>COUNTIF(Vertices[Betweenness Centrality], "&gt;= " &amp; K9) - COUNTIF(Vertices[Betweenness Centrality], "&gt;=" &amp; K10)</f>
        <v>0</v>
      </c>
      <c r="M9" s="54">
        <f t="shared" si="5"/>
        <v>0</v>
      </c>
      <c r="N9" s="55">
        <f>COUNTIF(Vertices[Closeness Centrality], "&gt;= " &amp; M9) - COUNTIF(Vertices[Closeness Centrality], "&gt;=" &amp; M10)</f>
        <v>0</v>
      </c>
      <c r="O9" s="54">
        <f t="shared" si="6"/>
        <v>0</v>
      </c>
      <c r="P9" s="55">
        <f>COUNTIF(Vertices[Eigenvector Centrality], "&gt;= " &amp; O9) - COUNTIF(Vertices[Eigenvector Centrality], "&gt;=" &amp; O10)</f>
        <v>0</v>
      </c>
      <c r="Q9" s="54">
        <f t="shared" si="7"/>
        <v>0</v>
      </c>
      <c r="R9" s="59">
        <f>COUNTIF(Vertices[Clustering Coefficient], "&gt;= " &amp; Q9) - COUNTIF(Vertices[Clustering Coefficient], "&gt;=" &amp; Q10)</f>
        <v>0</v>
      </c>
      <c r="S9" s="54" t="e">
        <f t="shared" ca="1" si="8"/>
        <v>#REF!</v>
      </c>
      <c r="T9" s="55" t="e">
        <f t="shared" ca="1" si="0"/>
        <v>#REF!</v>
      </c>
    </row>
    <row r="10" spans="1:23">
      <c r="A10" s="49"/>
      <c r="B10" s="49"/>
      <c r="C10" s="49"/>
      <c r="E10" s="46">
        <f t="shared" si="1"/>
        <v>0</v>
      </c>
      <c r="F10" s="3">
        <f>COUNTIF(Vertices[Degree], "&gt;= " &amp; E10) - COUNTIF(Vertices[Degree], "&gt;=" &amp; E11)</f>
        <v>0</v>
      </c>
      <c r="G10" s="52">
        <f t="shared" si="2"/>
        <v>0</v>
      </c>
      <c r="H10" s="53">
        <f>COUNTIF(Vertices[In-Degree], "&gt;= " &amp; G10) - COUNTIF(Vertices[In-Degree], "&gt;=" &amp; G11)</f>
        <v>0</v>
      </c>
      <c r="I10" s="52">
        <f t="shared" si="3"/>
        <v>0</v>
      </c>
      <c r="J10" s="53">
        <f>COUNTIF(Vertices[Out-Degree], "&gt;= " &amp; I10) - COUNTIF(Vertices[Out-Degree], "&gt;=" &amp; I11)</f>
        <v>0</v>
      </c>
      <c r="K10" s="52">
        <f t="shared" si="4"/>
        <v>0</v>
      </c>
      <c r="L10" s="53">
        <f>COUNTIF(Vertices[Betweenness Centrality], "&gt;= " &amp; K10) - COUNTIF(Vertices[Betweenness Centrality], "&gt;=" &amp; K11)</f>
        <v>0</v>
      </c>
      <c r="M10" s="52">
        <f t="shared" si="5"/>
        <v>0</v>
      </c>
      <c r="N10" s="53">
        <f>COUNTIF(Vertices[Closeness Centrality], "&gt;= " &amp; M10) - COUNTIF(Vertices[Closeness Centrality], "&gt;=" &amp; M11)</f>
        <v>0</v>
      </c>
      <c r="O10" s="52">
        <f t="shared" si="6"/>
        <v>0</v>
      </c>
      <c r="P10" s="53">
        <f>COUNTIF(Vertices[Eigenvector Centrality], "&gt;= " &amp; O10) - COUNTIF(Vertices[Eigenvector Centrality], "&gt;=" &amp; O11)</f>
        <v>0</v>
      </c>
      <c r="Q10" s="52">
        <f t="shared" si="7"/>
        <v>0</v>
      </c>
      <c r="R10" s="58">
        <f>COUNTIF(Vertices[Clustering Coefficient], "&gt;= " &amp; Q10) - COUNTIF(Vertices[Clustering Coefficient], "&gt;=" &amp; Q11)</f>
        <v>0</v>
      </c>
      <c r="S10" s="52" t="e">
        <f t="shared" ca="1" si="8"/>
        <v>#REF!</v>
      </c>
      <c r="T10" s="53" t="e">
        <f t="shared" ca="1" si="0"/>
        <v>#REF!</v>
      </c>
    </row>
    <row r="11" spans="1:23">
      <c r="A11" s="49"/>
      <c r="B11" s="49"/>
      <c r="C11" s="49"/>
      <c r="E11" s="46">
        <f t="shared" si="1"/>
        <v>0</v>
      </c>
      <c r="F11" s="3">
        <f>COUNTIF(Vertices[Degree], "&gt;= " &amp; E11) - COUNTIF(Vertices[Degree], "&gt;=" &amp; E12)</f>
        <v>0</v>
      </c>
      <c r="G11" s="54">
        <f t="shared" si="2"/>
        <v>0</v>
      </c>
      <c r="H11" s="55">
        <f>COUNTIF(Vertices[In-Degree], "&gt;= " &amp; G11) - COUNTIF(Vertices[In-Degree], "&gt;=" &amp; G12)</f>
        <v>0</v>
      </c>
      <c r="I11" s="54">
        <f t="shared" si="3"/>
        <v>0</v>
      </c>
      <c r="J11" s="55">
        <f>COUNTIF(Vertices[Out-Degree], "&gt;= " &amp; I11) - COUNTIF(Vertices[Out-Degree], "&gt;=" &amp; I12)</f>
        <v>0</v>
      </c>
      <c r="K11" s="54">
        <f t="shared" si="4"/>
        <v>0</v>
      </c>
      <c r="L11" s="55">
        <f>COUNTIF(Vertices[Betweenness Centrality], "&gt;= " &amp; K11) - COUNTIF(Vertices[Betweenness Centrality], "&gt;=" &amp; K12)</f>
        <v>0</v>
      </c>
      <c r="M11" s="54">
        <f t="shared" si="5"/>
        <v>0</v>
      </c>
      <c r="N11" s="55">
        <f>COUNTIF(Vertices[Closeness Centrality], "&gt;= " &amp; M11) - COUNTIF(Vertices[Closeness Centrality], "&gt;=" &amp; M12)</f>
        <v>0</v>
      </c>
      <c r="O11" s="54">
        <f t="shared" si="6"/>
        <v>0</v>
      </c>
      <c r="P11" s="55">
        <f>COUNTIF(Vertices[Eigenvector Centrality], "&gt;= " &amp; O11) - COUNTIF(Vertices[Eigenvector Centrality], "&gt;=" &amp; O12)</f>
        <v>0</v>
      </c>
      <c r="Q11" s="54">
        <f t="shared" si="7"/>
        <v>0</v>
      </c>
      <c r="R11" s="59">
        <f>COUNTIF(Vertices[Clustering Coefficient], "&gt;= " &amp; Q11) - COUNTIF(Vertices[Clustering Coefficient], "&gt;=" &amp; Q12)</f>
        <v>0</v>
      </c>
      <c r="S11" s="54" t="e">
        <f t="shared" ca="1" si="8"/>
        <v>#REF!</v>
      </c>
      <c r="T11" s="55" t="e">
        <f t="shared" ca="1" si="0"/>
        <v>#REF!</v>
      </c>
    </row>
    <row r="12" spans="1:23">
      <c r="A12" s="49"/>
      <c r="B12" s="49"/>
      <c r="C12" s="49"/>
      <c r="E12" s="46">
        <f t="shared" si="1"/>
        <v>0</v>
      </c>
      <c r="F12" s="3">
        <f>COUNTIF(Vertices[Degree], "&gt;= " &amp; E12) - COUNTIF(Vertices[Degree], "&gt;=" &amp; E13)</f>
        <v>0</v>
      </c>
      <c r="G12" s="52">
        <f t="shared" si="2"/>
        <v>0</v>
      </c>
      <c r="H12" s="53">
        <f>COUNTIF(Vertices[In-Degree], "&gt;= " &amp; G12) - COUNTIF(Vertices[In-Degree], "&gt;=" &amp; G13)</f>
        <v>0</v>
      </c>
      <c r="I12" s="52">
        <f t="shared" si="3"/>
        <v>0</v>
      </c>
      <c r="J12" s="53">
        <f>COUNTIF(Vertices[Out-Degree], "&gt;= " &amp; I12) - COUNTIF(Vertices[Out-Degree], "&gt;=" &amp; I13)</f>
        <v>0</v>
      </c>
      <c r="K12" s="52">
        <f t="shared" si="4"/>
        <v>0</v>
      </c>
      <c r="L12" s="53">
        <f>COUNTIF(Vertices[Betweenness Centrality], "&gt;= " &amp; K12) - COUNTIF(Vertices[Betweenness Centrality], "&gt;=" &amp; K13)</f>
        <v>0</v>
      </c>
      <c r="M12" s="52">
        <f t="shared" si="5"/>
        <v>0</v>
      </c>
      <c r="N12" s="53">
        <f>COUNTIF(Vertices[Closeness Centrality], "&gt;= " &amp; M12) - COUNTIF(Vertices[Closeness Centrality], "&gt;=" &amp; M13)</f>
        <v>0</v>
      </c>
      <c r="O12" s="52">
        <f t="shared" si="6"/>
        <v>0</v>
      </c>
      <c r="P12" s="53">
        <f>COUNTIF(Vertices[Eigenvector Centrality], "&gt;= " &amp; O12) - COUNTIF(Vertices[Eigenvector Centrality], "&gt;=" &amp; O13)</f>
        <v>0</v>
      </c>
      <c r="Q12" s="52">
        <f t="shared" si="7"/>
        <v>0</v>
      </c>
      <c r="R12" s="58">
        <f>COUNTIF(Vertices[Clustering Coefficient], "&gt;= " &amp; Q12) - COUNTIF(Vertices[Clustering Coefficient], "&gt;=" &amp; Q13)</f>
        <v>0</v>
      </c>
      <c r="S12" s="52" t="e">
        <f t="shared" ca="1" si="8"/>
        <v>#REF!</v>
      </c>
      <c r="T12" s="53" t="e">
        <f t="shared" ca="1" si="0"/>
        <v>#REF!</v>
      </c>
    </row>
    <row r="13" spans="1:23">
      <c r="A13" s="49"/>
      <c r="B13" s="49"/>
      <c r="C13" s="49"/>
      <c r="E13" s="46">
        <f t="shared" si="1"/>
        <v>0</v>
      </c>
      <c r="F13" s="3">
        <f>COUNTIF(Vertices[Degree], "&gt;= " &amp; E13) - COUNTIF(Vertices[Degree], "&gt;=" &amp; E14)</f>
        <v>0</v>
      </c>
      <c r="G13" s="54">
        <f t="shared" si="2"/>
        <v>0</v>
      </c>
      <c r="H13" s="55">
        <f>COUNTIF(Vertices[In-Degree], "&gt;= " &amp; G13) - COUNTIF(Vertices[In-Degree], "&gt;=" &amp; G14)</f>
        <v>0</v>
      </c>
      <c r="I13" s="54">
        <f t="shared" si="3"/>
        <v>0</v>
      </c>
      <c r="J13" s="55">
        <f>COUNTIF(Vertices[Out-Degree], "&gt;= " &amp; I13) - COUNTIF(Vertices[Out-Degree], "&gt;=" &amp; I14)</f>
        <v>0</v>
      </c>
      <c r="K13" s="54">
        <f t="shared" si="4"/>
        <v>0</v>
      </c>
      <c r="L13" s="55">
        <f>COUNTIF(Vertices[Betweenness Centrality], "&gt;= " &amp; K13) - COUNTIF(Vertices[Betweenness Centrality], "&gt;=" &amp; K14)</f>
        <v>0</v>
      </c>
      <c r="M13" s="54">
        <f t="shared" si="5"/>
        <v>0</v>
      </c>
      <c r="N13" s="55">
        <f>COUNTIF(Vertices[Closeness Centrality], "&gt;= " &amp; M13) - COUNTIF(Vertices[Closeness Centrality], "&gt;=" &amp; M14)</f>
        <v>0</v>
      </c>
      <c r="O13" s="54">
        <f t="shared" si="6"/>
        <v>0</v>
      </c>
      <c r="P13" s="55">
        <f>COUNTIF(Vertices[Eigenvector Centrality], "&gt;= " &amp; O13) - COUNTIF(Vertices[Eigenvector Centrality], "&gt;=" &amp; O14)</f>
        <v>0</v>
      </c>
      <c r="Q13" s="54">
        <f t="shared" si="7"/>
        <v>0</v>
      </c>
      <c r="R13" s="59">
        <f>COUNTIF(Vertices[Clustering Coefficient], "&gt;= " &amp; Q13) - COUNTIF(Vertices[Clustering Coefficient], "&gt;=" &amp; Q14)</f>
        <v>0</v>
      </c>
      <c r="S13" s="54" t="e">
        <f t="shared" ca="1" si="8"/>
        <v>#REF!</v>
      </c>
      <c r="T13" s="55" t="e">
        <f t="shared" ca="1" si="0"/>
        <v>#REF!</v>
      </c>
    </row>
    <row r="14" spans="1:23">
      <c r="A14" s="49"/>
      <c r="B14" s="49"/>
      <c r="C14" s="49"/>
      <c r="E14" s="46">
        <f t="shared" si="1"/>
        <v>0</v>
      </c>
      <c r="F14" s="3">
        <f>COUNTIF(Vertices[Degree], "&gt;= " &amp; E14) - COUNTIF(Vertices[Degree], "&gt;=" &amp; E15)</f>
        <v>0</v>
      </c>
      <c r="G14" s="52">
        <f t="shared" si="2"/>
        <v>0</v>
      </c>
      <c r="H14" s="53">
        <f>COUNTIF(Vertices[In-Degree], "&gt;= " &amp; G14) - COUNTIF(Vertices[In-Degree], "&gt;=" &amp; G15)</f>
        <v>0</v>
      </c>
      <c r="I14" s="52">
        <f t="shared" si="3"/>
        <v>0</v>
      </c>
      <c r="J14" s="53">
        <f>COUNTIF(Vertices[Out-Degree], "&gt;= " &amp; I14) - COUNTIF(Vertices[Out-Degree], "&gt;=" &amp; I15)</f>
        <v>0</v>
      </c>
      <c r="K14" s="52">
        <f t="shared" si="4"/>
        <v>0</v>
      </c>
      <c r="L14" s="53">
        <f>COUNTIF(Vertices[Betweenness Centrality], "&gt;= " &amp; K14) - COUNTIF(Vertices[Betweenness Centrality], "&gt;=" &amp; K15)</f>
        <v>0</v>
      </c>
      <c r="M14" s="52">
        <f t="shared" si="5"/>
        <v>0</v>
      </c>
      <c r="N14" s="53">
        <f>COUNTIF(Vertices[Closeness Centrality], "&gt;= " &amp; M14) - COUNTIF(Vertices[Closeness Centrality], "&gt;=" &amp; M15)</f>
        <v>0</v>
      </c>
      <c r="O14" s="52">
        <f t="shared" si="6"/>
        <v>0</v>
      </c>
      <c r="P14" s="53">
        <f>COUNTIF(Vertices[Eigenvector Centrality], "&gt;= " &amp; O14) - COUNTIF(Vertices[Eigenvector Centrality], "&gt;=" &amp; O15)</f>
        <v>0</v>
      </c>
      <c r="Q14" s="52">
        <f t="shared" si="7"/>
        <v>0</v>
      </c>
      <c r="R14" s="58">
        <f>COUNTIF(Vertices[Clustering Coefficient], "&gt;= " &amp; Q14) - COUNTIF(Vertices[Clustering Coefficient], "&gt;=" &amp; Q15)</f>
        <v>0</v>
      </c>
      <c r="S14" s="52" t="e">
        <f t="shared" ca="1" si="8"/>
        <v>#REF!</v>
      </c>
      <c r="T14" s="53" t="e">
        <f t="shared" ca="1" si="0"/>
        <v>#REF!</v>
      </c>
    </row>
    <row r="15" spans="1:23">
      <c r="A15" s="49"/>
      <c r="B15" s="49"/>
      <c r="C15" s="49"/>
      <c r="E15" s="46">
        <f t="shared" si="1"/>
        <v>0</v>
      </c>
      <c r="F15" s="3">
        <f>COUNTIF(Vertices[Degree], "&gt;= " &amp; E15) - COUNTIF(Vertices[Degree], "&gt;=" &amp; E16)</f>
        <v>0</v>
      </c>
      <c r="G15" s="54">
        <f t="shared" si="2"/>
        <v>0</v>
      </c>
      <c r="H15" s="55">
        <f>COUNTIF(Vertices[In-Degree], "&gt;= " &amp; G15) - COUNTIF(Vertices[In-Degree], "&gt;=" &amp; G16)</f>
        <v>0</v>
      </c>
      <c r="I15" s="54">
        <f t="shared" si="3"/>
        <v>0</v>
      </c>
      <c r="J15" s="55">
        <f>COUNTIF(Vertices[Out-Degree], "&gt;= " &amp; I15) - COUNTIF(Vertices[Out-Degree], "&gt;=" &amp; I16)</f>
        <v>0</v>
      </c>
      <c r="K15" s="54">
        <f t="shared" si="4"/>
        <v>0</v>
      </c>
      <c r="L15" s="55">
        <f>COUNTIF(Vertices[Betweenness Centrality], "&gt;= " &amp; K15) - COUNTIF(Vertices[Betweenness Centrality], "&gt;=" &amp; K16)</f>
        <v>0</v>
      </c>
      <c r="M15" s="54">
        <f t="shared" si="5"/>
        <v>0</v>
      </c>
      <c r="N15" s="55">
        <f>COUNTIF(Vertices[Closeness Centrality], "&gt;= " &amp; M15) - COUNTIF(Vertices[Closeness Centrality], "&gt;=" &amp; M16)</f>
        <v>0</v>
      </c>
      <c r="O15" s="54">
        <f t="shared" si="6"/>
        <v>0</v>
      </c>
      <c r="P15" s="55">
        <f>COUNTIF(Vertices[Eigenvector Centrality], "&gt;= " &amp; O15) - COUNTIF(Vertices[Eigenvector Centrality], "&gt;=" &amp; O16)</f>
        <v>0</v>
      </c>
      <c r="Q15" s="54">
        <f t="shared" si="7"/>
        <v>0</v>
      </c>
      <c r="R15" s="59">
        <f>COUNTIF(Vertices[Clustering Coefficient], "&gt;= " &amp; Q15) - COUNTIF(Vertices[Clustering Coefficient], "&gt;=" &amp; Q16)</f>
        <v>0</v>
      </c>
      <c r="S15" s="54" t="e">
        <f t="shared" ca="1" si="8"/>
        <v>#REF!</v>
      </c>
      <c r="T15" s="55" t="e">
        <f t="shared" ca="1" si="0"/>
        <v>#REF!</v>
      </c>
    </row>
    <row r="16" spans="1:23">
      <c r="A16" s="49"/>
      <c r="B16" s="49"/>
      <c r="C16" s="49"/>
      <c r="E16" s="46">
        <f t="shared" si="1"/>
        <v>0</v>
      </c>
      <c r="F16" s="3">
        <f>COUNTIF(Vertices[Degree], "&gt;= " &amp; E16) - COUNTIF(Vertices[Degree], "&gt;=" &amp; E17)</f>
        <v>0</v>
      </c>
      <c r="G16" s="52">
        <f t="shared" si="2"/>
        <v>0</v>
      </c>
      <c r="H16" s="53">
        <f>COUNTIF(Vertices[In-Degree], "&gt;= " &amp; G16) - COUNTIF(Vertices[In-Degree], "&gt;=" &amp; G17)</f>
        <v>0</v>
      </c>
      <c r="I16" s="52">
        <f t="shared" si="3"/>
        <v>0</v>
      </c>
      <c r="J16" s="53">
        <f>COUNTIF(Vertices[Out-Degree], "&gt;= " &amp; I16) - COUNTIF(Vertices[Out-Degree], "&gt;=" &amp; I17)</f>
        <v>0</v>
      </c>
      <c r="K16" s="52">
        <f t="shared" si="4"/>
        <v>0</v>
      </c>
      <c r="L16" s="53">
        <f>COUNTIF(Vertices[Betweenness Centrality], "&gt;= " &amp; K16) - COUNTIF(Vertices[Betweenness Centrality], "&gt;=" &amp; K17)</f>
        <v>0</v>
      </c>
      <c r="M16" s="52">
        <f t="shared" si="5"/>
        <v>0</v>
      </c>
      <c r="N16" s="53">
        <f>COUNTIF(Vertices[Closeness Centrality], "&gt;= " &amp; M16) - COUNTIF(Vertices[Closeness Centrality], "&gt;=" &amp; M17)</f>
        <v>0</v>
      </c>
      <c r="O16" s="52">
        <f t="shared" si="6"/>
        <v>0</v>
      </c>
      <c r="P16" s="53">
        <f>COUNTIF(Vertices[Eigenvector Centrality], "&gt;= " &amp; O16) - COUNTIF(Vertices[Eigenvector Centrality], "&gt;=" &amp; O17)</f>
        <v>0</v>
      </c>
      <c r="Q16" s="52">
        <f t="shared" si="7"/>
        <v>0</v>
      </c>
      <c r="R16" s="58">
        <f>COUNTIF(Vertices[Clustering Coefficient], "&gt;= " &amp; Q16) - COUNTIF(Vertices[Clustering Coefficient], "&gt;=" &amp; Q17)</f>
        <v>0</v>
      </c>
      <c r="S16" s="52" t="e">
        <f t="shared" ca="1" si="8"/>
        <v>#REF!</v>
      </c>
      <c r="T16" s="53" t="e">
        <f t="shared" ca="1" si="0"/>
        <v>#REF!</v>
      </c>
    </row>
    <row r="17" spans="1:20">
      <c r="A17" s="49"/>
      <c r="B17" s="49"/>
      <c r="C17" s="49"/>
      <c r="E17" s="46">
        <f t="shared" si="1"/>
        <v>0</v>
      </c>
      <c r="F17" s="3">
        <f>COUNTIF(Vertices[Degree], "&gt;= " &amp; E17) - COUNTIF(Vertices[Degree], "&gt;=" &amp; E18)</f>
        <v>0</v>
      </c>
      <c r="G17" s="54">
        <f t="shared" si="2"/>
        <v>0</v>
      </c>
      <c r="H17" s="55">
        <f>COUNTIF(Vertices[In-Degree], "&gt;= " &amp; G17) - COUNTIF(Vertices[In-Degree], "&gt;=" &amp; G18)</f>
        <v>0</v>
      </c>
      <c r="I17" s="54">
        <f t="shared" si="3"/>
        <v>0</v>
      </c>
      <c r="J17" s="55">
        <f>COUNTIF(Vertices[Out-Degree], "&gt;= " &amp; I17) - COUNTIF(Vertices[Out-Degree], "&gt;=" &amp; I18)</f>
        <v>0</v>
      </c>
      <c r="K17" s="54">
        <f t="shared" si="4"/>
        <v>0</v>
      </c>
      <c r="L17" s="55">
        <f>COUNTIF(Vertices[Betweenness Centrality], "&gt;= " &amp; K17) - COUNTIF(Vertices[Betweenness Centrality], "&gt;=" &amp; K18)</f>
        <v>0</v>
      </c>
      <c r="M17" s="54">
        <f t="shared" si="5"/>
        <v>0</v>
      </c>
      <c r="N17" s="55">
        <f>COUNTIF(Vertices[Closeness Centrality], "&gt;= " &amp; M17) - COUNTIF(Vertices[Closeness Centrality], "&gt;=" &amp; M18)</f>
        <v>0</v>
      </c>
      <c r="O17" s="54">
        <f t="shared" si="6"/>
        <v>0</v>
      </c>
      <c r="P17" s="55">
        <f>COUNTIF(Vertices[Eigenvector Centrality], "&gt;= " &amp; O17) - COUNTIF(Vertices[Eigenvector Centrality], "&gt;=" &amp; O18)</f>
        <v>0</v>
      </c>
      <c r="Q17" s="54">
        <f t="shared" si="7"/>
        <v>0</v>
      </c>
      <c r="R17" s="59">
        <f>COUNTIF(Vertices[Clustering Coefficient], "&gt;= " &amp; Q17) - COUNTIF(Vertices[Clustering Coefficient], "&gt;=" &amp; Q18)</f>
        <v>0</v>
      </c>
      <c r="S17" s="54" t="e">
        <f t="shared" ca="1" si="8"/>
        <v>#REF!</v>
      </c>
      <c r="T17" s="55" t="e">
        <f t="shared" ca="1" si="0"/>
        <v>#REF!</v>
      </c>
    </row>
    <row r="18" spans="1:20">
      <c r="A18" s="49"/>
      <c r="B18" s="49"/>
      <c r="C18" s="49"/>
      <c r="E18" s="46">
        <f t="shared" si="1"/>
        <v>0</v>
      </c>
      <c r="F18" s="3">
        <f>COUNTIF(Vertices[Degree], "&gt;= " &amp; E18) - COUNTIF(Vertices[Degree], "&gt;=" &amp; E19)</f>
        <v>0</v>
      </c>
      <c r="G18" s="52">
        <f t="shared" si="2"/>
        <v>0</v>
      </c>
      <c r="H18" s="53">
        <f>COUNTIF(Vertices[In-Degree], "&gt;= " &amp; G18) - COUNTIF(Vertices[In-Degree], "&gt;=" &amp; G19)</f>
        <v>0</v>
      </c>
      <c r="I18" s="52">
        <f t="shared" si="3"/>
        <v>0</v>
      </c>
      <c r="J18" s="53">
        <f>COUNTIF(Vertices[Out-Degree], "&gt;= " &amp; I18) - COUNTIF(Vertices[Out-Degree], "&gt;=" &amp; I19)</f>
        <v>0</v>
      </c>
      <c r="K18" s="52">
        <f t="shared" si="4"/>
        <v>0</v>
      </c>
      <c r="L18" s="53">
        <f>COUNTIF(Vertices[Betweenness Centrality], "&gt;= " &amp; K18) - COUNTIF(Vertices[Betweenness Centrality], "&gt;=" &amp; K19)</f>
        <v>0</v>
      </c>
      <c r="M18" s="52">
        <f t="shared" si="5"/>
        <v>0</v>
      </c>
      <c r="N18" s="53">
        <f>COUNTIF(Vertices[Closeness Centrality], "&gt;= " &amp; M18) - COUNTIF(Vertices[Closeness Centrality], "&gt;=" &amp; M19)</f>
        <v>0</v>
      </c>
      <c r="O18" s="52">
        <f t="shared" si="6"/>
        <v>0</v>
      </c>
      <c r="P18" s="53">
        <f>COUNTIF(Vertices[Eigenvector Centrality], "&gt;= " &amp; O18) - COUNTIF(Vertices[Eigenvector Centrality], "&gt;=" &amp; O19)</f>
        <v>0</v>
      </c>
      <c r="Q18" s="52">
        <f t="shared" si="7"/>
        <v>0</v>
      </c>
      <c r="R18" s="58">
        <f>COUNTIF(Vertices[Clustering Coefficient], "&gt;= " &amp; Q18) - COUNTIF(Vertices[Clustering Coefficient], "&gt;=" &amp; Q19)</f>
        <v>0</v>
      </c>
      <c r="S18" s="52" t="e">
        <f t="shared" ca="1" si="8"/>
        <v>#REF!</v>
      </c>
      <c r="T18" s="53" t="e">
        <f t="shared" ca="1" si="0"/>
        <v>#REF!</v>
      </c>
    </row>
    <row r="19" spans="1:20">
      <c r="A19" s="49"/>
      <c r="B19" s="49"/>
      <c r="C19" s="49"/>
      <c r="E19" s="46">
        <f t="shared" si="1"/>
        <v>0</v>
      </c>
      <c r="F19" s="3">
        <f>COUNTIF(Vertices[Degree], "&gt;= " &amp; E19) - COUNTIF(Vertices[Degree], "&gt;=" &amp; E20)</f>
        <v>0</v>
      </c>
      <c r="G19" s="54">
        <f t="shared" si="2"/>
        <v>0</v>
      </c>
      <c r="H19" s="55">
        <f>COUNTIF(Vertices[In-Degree], "&gt;= " &amp; G19) - COUNTIF(Vertices[In-Degree], "&gt;=" &amp; G20)</f>
        <v>0</v>
      </c>
      <c r="I19" s="54">
        <f t="shared" si="3"/>
        <v>0</v>
      </c>
      <c r="J19" s="55">
        <f>COUNTIF(Vertices[Out-Degree], "&gt;= " &amp; I19) - COUNTIF(Vertices[Out-Degree], "&gt;=" &amp; I20)</f>
        <v>0</v>
      </c>
      <c r="K19" s="54">
        <f t="shared" si="4"/>
        <v>0</v>
      </c>
      <c r="L19" s="55">
        <f>COUNTIF(Vertices[Betweenness Centrality], "&gt;= " &amp; K19) - COUNTIF(Vertices[Betweenness Centrality], "&gt;=" &amp; K20)</f>
        <v>0</v>
      </c>
      <c r="M19" s="54">
        <f t="shared" si="5"/>
        <v>0</v>
      </c>
      <c r="N19" s="55">
        <f>COUNTIF(Vertices[Closeness Centrality], "&gt;= " &amp; M19) - COUNTIF(Vertices[Closeness Centrality], "&gt;=" &amp; M20)</f>
        <v>0</v>
      </c>
      <c r="O19" s="54">
        <f t="shared" si="6"/>
        <v>0</v>
      </c>
      <c r="P19" s="55">
        <f>COUNTIF(Vertices[Eigenvector Centrality], "&gt;= " &amp; O19) - COUNTIF(Vertices[Eigenvector Centrality], "&gt;=" &amp; O20)</f>
        <v>0</v>
      </c>
      <c r="Q19" s="54">
        <f t="shared" si="7"/>
        <v>0</v>
      </c>
      <c r="R19" s="59">
        <f>COUNTIF(Vertices[Clustering Coefficient], "&gt;= " &amp; Q19) - COUNTIF(Vertices[Clustering Coefficient], "&gt;=" &amp; Q20)</f>
        <v>0</v>
      </c>
      <c r="S19" s="54" t="e">
        <f t="shared" ca="1" si="8"/>
        <v>#REF!</v>
      </c>
      <c r="T19" s="55" t="e">
        <f t="shared" ca="1" si="0"/>
        <v>#REF!</v>
      </c>
    </row>
    <row r="20" spans="1:20">
      <c r="A20" s="49"/>
      <c r="B20" s="49"/>
      <c r="C20" s="49"/>
      <c r="E20" s="46">
        <f t="shared" si="1"/>
        <v>0</v>
      </c>
      <c r="F20" s="3">
        <f>COUNTIF(Vertices[Degree], "&gt;= " &amp; E20) - COUNTIF(Vertices[Degree], "&gt;=" &amp; E21)</f>
        <v>0</v>
      </c>
      <c r="G20" s="52">
        <f t="shared" si="2"/>
        <v>0</v>
      </c>
      <c r="H20" s="53">
        <f>COUNTIF(Vertices[In-Degree], "&gt;= " &amp; G20) - COUNTIF(Vertices[In-Degree], "&gt;=" &amp; G21)</f>
        <v>0</v>
      </c>
      <c r="I20" s="52">
        <f t="shared" si="3"/>
        <v>0</v>
      </c>
      <c r="J20" s="53">
        <f>COUNTIF(Vertices[Out-Degree], "&gt;= " &amp; I20) - COUNTIF(Vertices[Out-Degree], "&gt;=" &amp; I21)</f>
        <v>0</v>
      </c>
      <c r="K20" s="52">
        <f t="shared" si="4"/>
        <v>0</v>
      </c>
      <c r="L20" s="53">
        <f>COUNTIF(Vertices[Betweenness Centrality], "&gt;= " &amp; K20) - COUNTIF(Vertices[Betweenness Centrality], "&gt;=" &amp; K21)</f>
        <v>0</v>
      </c>
      <c r="M20" s="52">
        <f t="shared" si="5"/>
        <v>0</v>
      </c>
      <c r="N20" s="53">
        <f>COUNTIF(Vertices[Closeness Centrality], "&gt;= " &amp; M20) - COUNTIF(Vertices[Closeness Centrality], "&gt;=" &amp; M21)</f>
        <v>0</v>
      </c>
      <c r="O20" s="52">
        <f t="shared" si="6"/>
        <v>0</v>
      </c>
      <c r="P20" s="53">
        <f>COUNTIF(Vertices[Eigenvector Centrality], "&gt;= " &amp; O20) - COUNTIF(Vertices[Eigenvector Centrality], "&gt;=" &amp; O21)</f>
        <v>0</v>
      </c>
      <c r="Q20" s="52">
        <f t="shared" si="7"/>
        <v>0</v>
      </c>
      <c r="R20" s="58">
        <f>COUNTIF(Vertices[Clustering Coefficient], "&gt;= " &amp; Q20) - COUNTIF(Vertices[Clustering Coefficient], "&gt;=" &amp; Q21)</f>
        <v>0</v>
      </c>
      <c r="S20" s="52" t="e">
        <f t="shared" ca="1" si="8"/>
        <v>#REF!</v>
      </c>
      <c r="T20" s="53" t="e">
        <f t="shared" ca="1" si="0"/>
        <v>#REF!</v>
      </c>
    </row>
    <row r="21" spans="1:20">
      <c r="A21" s="49"/>
      <c r="B21" s="49"/>
      <c r="C21" s="49"/>
      <c r="E21" s="46">
        <f t="shared" si="1"/>
        <v>0</v>
      </c>
      <c r="F21" s="3">
        <f>COUNTIF(Vertices[Degree], "&gt;= " &amp; E21) - COUNTIF(Vertices[Degree], "&gt;=" &amp; E22)</f>
        <v>0</v>
      </c>
      <c r="G21" s="54">
        <f t="shared" si="2"/>
        <v>0</v>
      </c>
      <c r="H21" s="55">
        <f>COUNTIF(Vertices[In-Degree], "&gt;= " &amp; G21) - COUNTIF(Vertices[In-Degree], "&gt;=" &amp; G22)</f>
        <v>0</v>
      </c>
      <c r="I21" s="54">
        <f t="shared" si="3"/>
        <v>0</v>
      </c>
      <c r="J21" s="55">
        <f>COUNTIF(Vertices[Out-Degree], "&gt;= " &amp; I21) - COUNTIF(Vertices[Out-Degree], "&gt;=" &amp; I22)</f>
        <v>0</v>
      </c>
      <c r="K21" s="54">
        <f t="shared" si="4"/>
        <v>0</v>
      </c>
      <c r="L21" s="55">
        <f>COUNTIF(Vertices[Betweenness Centrality], "&gt;= " &amp; K21) - COUNTIF(Vertices[Betweenness Centrality], "&gt;=" &amp; K22)</f>
        <v>0</v>
      </c>
      <c r="M21" s="54">
        <f t="shared" si="5"/>
        <v>0</v>
      </c>
      <c r="N21" s="55">
        <f>COUNTIF(Vertices[Closeness Centrality], "&gt;= " &amp; M21) - COUNTIF(Vertices[Closeness Centrality], "&gt;=" &amp; M22)</f>
        <v>0</v>
      </c>
      <c r="O21" s="54">
        <f t="shared" si="6"/>
        <v>0</v>
      </c>
      <c r="P21" s="55">
        <f>COUNTIF(Vertices[Eigenvector Centrality], "&gt;= " &amp; O21) - COUNTIF(Vertices[Eigenvector Centrality], "&gt;=" &amp; O22)</f>
        <v>0</v>
      </c>
      <c r="Q21" s="54">
        <f t="shared" si="7"/>
        <v>0</v>
      </c>
      <c r="R21" s="59">
        <f>COUNTIF(Vertices[Clustering Coefficient], "&gt;= " &amp; Q21) - COUNTIF(Vertices[Clustering Coefficient], "&gt;=" &amp; Q22)</f>
        <v>0</v>
      </c>
      <c r="S21" s="54" t="e">
        <f t="shared" ca="1" si="8"/>
        <v>#REF!</v>
      </c>
      <c r="T21" s="55" t="e">
        <f t="shared" ca="1" si="0"/>
        <v>#REF!</v>
      </c>
    </row>
    <row r="22" spans="1:20">
      <c r="A22" s="49"/>
      <c r="B22" s="49"/>
      <c r="C22" s="49" t="s">
        <v>101</v>
      </c>
      <c r="E22" s="46">
        <f t="shared" si="1"/>
        <v>0</v>
      </c>
      <c r="F22" s="3">
        <f>COUNTIF(Vertices[Degree], "&gt;= " &amp; E22) - COUNTIF(Vertices[Degree], "&gt;=" &amp; E23)</f>
        <v>0</v>
      </c>
      <c r="G22" s="52">
        <f t="shared" si="2"/>
        <v>0</v>
      </c>
      <c r="H22" s="53">
        <f>COUNTIF(Vertices[In-Degree], "&gt;= " &amp; G22) - COUNTIF(Vertices[In-Degree], "&gt;=" &amp; G23)</f>
        <v>0</v>
      </c>
      <c r="I22" s="52">
        <f t="shared" si="3"/>
        <v>0</v>
      </c>
      <c r="J22" s="53">
        <f>COUNTIF(Vertices[Out-Degree], "&gt;= " &amp; I22) - COUNTIF(Vertices[Out-Degree], "&gt;=" &amp; I23)</f>
        <v>0</v>
      </c>
      <c r="K22" s="52">
        <f t="shared" si="4"/>
        <v>0</v>
      </c>
      <c r="L22" s="53">
        <f>COUNTIF(Vertices[Betweenness Centrality], "&gt;= " &amp; K22) - COUNTIF(Vertices[Betweenness Centrality], "&gt;=" &amp; K23)</f>
        <v>0</v>
      </c>
      <c r="M22" s="52">
        <f t="shared" si="5"/>
        <v>0</v>
      </c>
      <c r="N22" s="53">
        <f>COUNTIF(Vertices[Closeness Centrality], "&gt;= " &amp; M22) - COUNTIF(Vertices[Closeness Centrality], "&gt;=" &amp; M23)</f>
        <v>0</v>
      </c>
      <c r="O22" s="52">
        <f t="shared" si="6"/>
        <v>0</v>
      </c>
      <c r="P22" s="53">
        <f>COUNTIF(Vertices[Eigenvector Centrality], "&gt;= " &amp; O22) - COUNTIF(Vertices[Eigenvector Centrality], "&gt;=" &amp; O23)</f>
        <v>0</v>
      </c>
      <c r="Q22" s="52">
        <f t="shared" si="7"/>
        <v>0</v>
      </c>
      <c r="R22" s="58">
        <f>COUNTIF(Vertices[Clustering Coefficient], "&gt;= " &amp; Q22) - COUNTIF(Vertices[Clustering Coefficient], "&gt;=" &amp; Q23)</f>
        <v>0</v>
      </c>
      <c r="S22" s="52" t="e">
        <f t="shared" ca="1" si="8"/>
        <v>#REF!</v>
      </c>
      <c r="T22" s="53" t="e">
        <f t="shared" ca="1" si="0"/>
        <v>#REF!</v>
      </c>
    </row>
    <row r="23" spans="1:20">
      <c r="E23" s="46">
        <f t="shared" si="1"/>
        <v>0</v>
      </c>
      <c r="F23" s="3">
        <f>COUNTIF(Vertices[Degree], "&gt;= " &amp; E23) - COUNTIF(Vertices[Degree], "&gt;=" &amp; E24)</f>
        <v>0</v>
      </c>
      <c r="G23" s="54">
        <f t="shared" si="2"/>
        <v>0</v>
      </c>
      <c r="H23" s="55">
        <f>COUNTIF(Vertices[In-Degree], "&gt;= " &amp; G23) - COUNTIF(Vertices[In-Degree], "&gt;=" &amp; G24)</f>
        <v>0</v>
      </c>
      <c r="I23" s="54">
        <f t="shared" si="3"/>
        <v>0</v>
      </c>
      <c r="J23" s="55">
        <f>COUNTIF(Vertices[Out-Degree], "&gt;= " &amp; I23) - COUNTIF(Vertices[Out-Degree], "&gt;=" &amp; I24)</f>
        <v>0</v>
      </c>
      <c r="K23" s="54">
        <f t="shared" si="4"/>
        <v>0</v>
      </c>
      <c r="L23" s="55">
        <f>COUNTIF(Vertices[Betweenness Centrality], "&gt;= " &amp; K23) - COUNTIF(Vertices[Betweenness Centrality], "&gt;=" &amp; K24)</f>
        <v>0</v>
      </c>
      <c r="M23" s="54">
        <f t="shared" si="5"/>
        <v>0</v>
      </c>
      <c r="N23" s="55">
        <f>COUNTIF(Vertices[Closeness Centrality], "&gt;= " &amp; M23) - COUNTIF(Vertices[Closeness Centrality], "&gt;=" &amp; M24)</f>
        <v>0</v>
      </c>
      <c r="O23" s="54">
        <f t="shared" si="6"/>
        <v>0</v>
      </c>
      <c r="P23" s="55">
        <f>COUNTIF(Vertices[Eigenvector Centrality], "&gt;= " &amp; O23) - COUNTIF(Vertices[Eigenvector Centrality], "&gt;=" &amp; O24)</f>
        <v>0</v>
      </c>
      <c r="Q23" s="54">
        <f t="shared" si="7"/>
        <v>0</v>
      </c>
      <c r="R23" s="59">
        <f>COUNTIF(Vertices[Clustering Coefficient], "&gt;= " &amp; Q23) - COUNTIF(Vertices[Clustering Coefficient], "&gt;=" &amp; Q24)</f>
        <v>0</v>
      </c>
      <c r="S23" s="54" t="e">
        <f t="shared" ca="1" si="8"/>
        <v>#REF!</v>
      </c>
      <c r="T23" s="55" t="e">
        <f t="shared" ca="1" si="0"/>
        <v>#REF!</v>
      </c>
    </row>
    <row r="24" spans="1:20">
      <c r="E24" s="46">
        <f t="shared" si="1"/>
        <v>0</v>
      </c>
      <c r="F24" s="3">
        <f>COUNTIF(Vertices[Degree], "&gt;= " &amp; E24) - COUNTIF(Vertices[Degree], "&gt;=" &amp; E25)</f>
        <v>0</v>
      </c>
      <c r="G24" s="52">
        <f t="shared" si="2"/>
        <v>0</v>
      </c>
      <c r="H24" s="53">
        <f>COUNTIF(Vertices[In-Degree], "&gt;= " &amp; G24) - COUNTIF(Vertices[In-Degree], "&gt;=" &amp; G25)</f>
        <v>0</v>
      </c>
      <c r="I24" s="52">
        <f t="shared" si="3"/>
        <v>0</v>
      </c>
      <c r="J24" s="53">
        <f>COUNTIF(Vertices[Out-Degree], "&gt;= " &amp; I24) - COUNTIF(Vertices[Out-Degree], "&gt;=" &amp; I25)</f>
        <v>0</v>
      </c>
      <c r="K24" s="52">
        <f t="shared" si="4"/>
        <v>0</v>
      </c>
      <c r="L24" s="53">
        <f>COUNTIF(Vertices[Betweenness Centrality], "&gt;= " &amp; K24) - COUNTIF(Vertices[Betweenness Centrality], "&gt;=" &amp; K25)</f>
        <v>0</v>
      </c>
      <c r="M24" s="52">
        <f t="shared" si="5"/>
        <v>0</v>
      </c>
      <c r="N24" s="53">
        <f>COUNTIF(Vertices[Closeness Centrality], "&gt;= " &amp; M24) - COUNTIF(Vertices[Closeness Centrality], "&gt;=" &amp; M25)</f>
        <v>0</v>
      </c>
      <c r="O24" s="52">
        <f t="shared" si="6"/>
        <v>0</v>
      </c>
      <c r="P24" s="53">
        <f>COUNTIF(Vertices[Eigenvector Centrality], "&gt;= " &amp; O24) - COUNTIF(Vertices[Eigenvector Centrality], "&gt;=" &amp; O25)</f>
        <v>0</v>
      </c>
      <c r="Q24" s="52">
        <f t="shared" si="7"/>
        <v>0</v>
      </c>
      <c r="R24" s="58">
        <f>COUNTIF(Vertices[Clustering Coefficient], "&gt;= " &amp; Q24) - COUNTIF(Vertices[Clustering Coefficient], "&gt;=" &amp; Q25)</f>
        <v>0</v>
      </c>
      <c r="S24" s="52" t="e">
        <f t="shared" ca="1" si="8"/>
        <v>#REF!</v>
      </c>
      <c r="T24" s="53" t="e">
        <f t="shared" ca="1" si="0"/>
        <v>#REF!</v>
      </c>
    </row>
    <row r="25" spans="1:20">
      <c r="E25" s="46">
        <f t="shared" si="1"/>
        <v>0</v>
      </c>
      <c r="F25" s="3">
        <f>COUNTIF(Vertices[Degree], "&gt;= " &amp; E25) - COUNTIF(Vertices[Degree], "&gt;=" &amp; E26)</f>
        <v>0</v>
      </c>
      <c r="G25" s="54">
        <f t="shared" si="2"/>
        <v>0</v>
      </c>
      <c r="H25" s="55">
        <f>COUNTIF(Vertices[In-Degree], "&gt;= " &amp; G25) - COUNTIF(Vertices[In-Degree], "&gt;=" &amp; G26)</f>
        <v>0</v>
      </c>
      <c r="I25" s="54">
        <f t="shared" si="3"/>
        <v>0</v>
      </c>
      <c r="J25" s="55">
        <f>COUNTIF(Vertices[Out-Degree], "&gt;= " &amp; I25) - COUNTIF(Vertices[Out-Degree], "&gt;=" &amp; I26)</f>
        <v>0</v>
      </c>
      <c r="K25" s="54">
        <f t="shared" si="4"/>
        <v>0</v>
      </c>
      <c r="L25" s="55">
        <f>COUNTIF(Vertices[Betweenness Centrality], "&gt;= " &amp; K25) - COUNTIF(Vertices[Betweenness Centrality], "&gt;=" &amp; K26)</f>
        <v>0</v>
      </c>
      <c r="M25" s="54">
        <f t="shared" si="5"/>
        <v>0</v>
      </c>
      <c r="N25" s="55">
        <f>COUNTIF(Vertices[Closeness Centrality], "&gt;= " &amp; M25) - COUNTIF(Vertices[Closeness Centrality], "&gt;=" &amp; M26)</f>
        <v>0</v>
      </c>
      <c r="O25" s="54">
        <f t="shared" si="6"/>
        <v>0</v>
      </c>
      <c r="P25" s="55">
        <f>COUNTIF(Vertices[Eigenvector Centrality], "&gt;= " &amp; O25) - COUNTIF(Vertices[Eigenvector Centrality], "&gt;=" &amp; O26)</f>
        <v>0</v>
      </c>
      <c r="Q25" s="54">
        <f t="shared" si="7"/>
        <v>0</v>
      </c>
      <c r="R25" s="59">
        <f>COUNTIF(Vertices[Clustering Coefficient], "&gt;= " &amp; Q25) - COUNTIF(Vertices[Clustering Coefficient], "&gt;=" &amp; Q26)</f>
        <v>0</v>
      </c>
      <c r="S25" s="54" t="e">
        <f t="shared" ca="1" si="8"/>
        <v>#REF!</v>
      </c>
      <c r="T25" s="55" t="e">
        <f t="shared" ca="1" si="0"/>
        <v>#REF!</v>
      </c>
    </row>
    <row r="26" spans="1:20">
      <c r="E26" s="46">
        <f t="shared" si="1"/>
        <v>0</v>
      </c>
      <c r="F26" s="3">
        <f>COUNTIF(Vertices[Degree], "&gt;= " &amp; E26) - COUNTIF(Vertices[Degree], "&gt;=" &amp; E27)</f>
        <v>0</v>
      </c>
      <c r="G26" s="52">
        <f t="shared" si="2"/>
        <v>0</v>
      </c>
      <c r="H26" s="53">
        <f>COUNTIF(Vertices[In-Degree], "&gt;= " &amp; G26) - COUNTIF(Vertices[In-Degree], "&gt;=" &amp; G27)</f>
        <v>0</v>
      </c>
      <c r="I26" s="52">
        <f t="shared" si="3"/>
        <v>0</v>
      </c>
      <c r="J26" s="53">
        <f>COUNTIF(Vertices[Out-Degree], "&gt;= " &amp; I26) - COUNTIF(Vertices[Out-Degree], "&gt;=" &amp; I27)</f>
        <v>0</v>
      </c>
      <c r="K26" s="52">
        <f t="shared" si="4"/>
        <v>0</v>
      </c>
      <c r="L26" s="53">
        <f>COUNTIF(Vertices[Betweenness Centrality], "&gt;= " &amp; K26) - COUNTIF(Vertices[Betweenness Centrality], "&gt;=" &amp; K27)</f>
        <v>0</v>
      </c>
      <c r="M26" s="52">
        <f t="shared" si="5"/>
        <v>0</v>
      </c>
      <c r="N26" s="53">
        <f>COUNTIF(Vertices[Closeness Centrality], "&gt;= " &amp; M26) - COUNTIF(Vertices[Closeness Centrality], "&gt;=" &amp; M27)</f>
        <v>0</v>
      </c>
      <c r="O26" s="52">
        <f t="shared" si="6"/>
        <v>0</v>
      </c>
      <c r="P26" s="53">
        <f>COUNTIF(Vertices[Eigenvector Centrality], "&gt;= " &amp; O26) - COUNTIF(Vertices[Eigenvector Centrality], "&gt;=" &amp; O27)</f>
        <v>0</v>
      </c>
      <c r="Q26" s="52">
        <f t="shared" si="7"/>
        <v>0</v>
      </c>
      <c r="R26" s="58">
        <f>COUNTIF(Vertices[Clustering Coefficient], "&gt;= " &amp; Q26) - COUNTIF(Vertices[Clustering Coefficient], "&gt;=" &amp; Q27)</f>
        <v>0</v>
      </c>
      <c r="S26" s="52" t="e">
        <f t="shared" ca="1" si="8"/>
        <v>#REF!</v>
      </c>
      <c r="T26" s="53" t="e">
        <f t="shared" ca="1" si="0"/>
        <v>#REF!</v>
      </c>
    </row>
    <row r="27" spans="1:20">
      <c r="E27" s="46">
        <f t="shared" si="1"/>
        <v>0</v>
      </c>
      <c r="F27" s="3">
        <f>COUNTIF(Vertices[Degree], "&gt;= " &amp; E27) - COUNTIF(Vertices[Degree], "&gt;=" &amp; E28)</f>
        <v>0</v>
      </c>
      <c r="G27" s="54">
        <f t="shared" si="2"/>
        <v>0</v>
      </c>
      <c r="H27" s="55">
        <f>COUNTIF(Vertices[In-Degree], "&gt;= " &amp; G27) - COUNTIF(Vertices[In-Degree], "&gt;=" &amp; G28)</f>
        <v>0</v>
      </c>
      <c r="I27" s="54">
        <f t="shared" si="3"/>
        <v>0</v>
      </c>
      <c r="J27" s="55">
        <f>COUNTIF(Vertices[Out-Degree], "&gt;= " &amp; I27) - COUNTIF(Vertices[Out-Degree], "&gt;=" &amp; I28)</f>
        <v>0</v>
      </c>
      <c r="K27" s="54">
        <f t="shared" si="4"/>
        <v>0</v>
      </c>
      <c r="L27" s="55">
        <f>COUNTIF(Vertices[Betweenness Centrality], "&gt;= " &amp; K27) - COUNTIF(Vertices[Betweenness Centrality], "&gt;=" &amp; K28)</f>
        <v>0</v>
      </c>
      <c r="M27" s="54">
        <f t="shared" si="5"/>
        <v>0</v>
      </c>
      <c r="N27" s="55">
        <f>COUNTIF(Vertices[Closeness Centrality], "&gt;= " &amp; M27) - COUNTIF(Vertices[Closeness Centrality], "&gt;=" &amp; M28)</f>
        <v>0</v>
      </c>
      <c r="O27" s="54">
        <f t="shared" si="6"/>
        <v>0</v>
      </c>
      <c r="P27" s="55">
        <f>COUNTIF(Vertices[Eigenvector Centrality], "&gt;= " &amp; O27) - COUNTIF(Vertices[Eigenvector Centrality], "&gt;=" &amp; O28)</f>
        <v>0</v>
      </c>
      <c r="Q27" s="54">
        <f t="shared" si="7"/>
        <v>0</v>
      </c>
      <c r="R27" s="59">
        <f>COUNTIF(Vertices[Clustering Coefficient], "&gt;= " &amp; Q27) - COUNTIF(Vertices[Clustering Coefficient], "&gt;=" &amp; Q28)</f>
        <v>0</v>
      </c>
      <c r="S27" s="54" t="e">
        <f t="shared" ca="1" si="8"/>
        <v>#REF!</v>
      </c>
      <c r="T27" s="55" t="e">
        <f t="shared" ca="1" si="0"/>
        <v>#REF!</v>
      </c>
    </row>
    <row r="28" spans="1:20">
      <c r="E28" s="46">
        <f t="shared" si="1"/>
        <v>0</v>
      </c>
      <c r="F28" s="3">
        <f>COUNTIF(Vertices[Degree], "&gt;= " &amp; E28) - COUNTIF(Vertices[Degree], "&gt;=" &amp; E29)</f>
        <v>0</v>
      </c>
      <c r="G28" s="52">
        <f t="shared" si="2"/>
        <v>0</v>
      </c>
      <c r="H28" s="53">
        <f>COUNTIF(Vertices[In-Degree], "&gt;= " &amp; G28) - COUNTIF(Vertices[In-Degree], "&gt;=" &amp; G29)</f>
        <v>0</v>
      </c>
      <c r="I28" s="52">
        <f t="shared" si="3"/>
        <v>0</v>
      </c>
      <c r="J28" s="53">
        <f>COUNTIF(Vertices[Out-Degree], "&gt;= " &amp; I28) - COUNTIF(Vertices[Out-Degree], "&gt;=" &amp; I29)</f>
        <v>0</v>
      </c>
      <c r="K28" s="52">
        <f t="shared" si="4"/>
        <v>0</v>
      </c>
      <c r="L28" s="53">
        <f>COUNTIF(Vertices[Betweenness Centrality], "&gt;= " &amp; K28) - COUNTIF(Vertices[Betweenness Centrality], "&gt;=" &amp; K29)</f>
        <v>0</v>
      </c>
      <c r="M28" s="52">
        <f t="shared" si="5"/>
        <v>0</v>
      </c>
      <c r="N28" s="53">
        <f>COUNTIF(Vertices[Closeness Centrality], "&gt;= " &amp; M28) - COUNTIF(Vertices[Closeness Centrality], "&gt;=" &amp; M29)</f>
        <v>0</v>
      </c>
      <c r="O28" s="52">
        <f t="shared" si="6"/>
        <v>0</v>
      </c>
      <c r="P28" s="53">
        <f>COUNTIF(Vertices[Eigenvector Centrality], "&gt;= " &amp; O28) - COUNTIF(Vertices[Eigenvector Centrality], "&gt;=" &amp; O29)</f>
        <v>0</v>
      </c>
      <c r="Q28" s="52">
        <f t="shared" si="7"/>
        <v>0</v>
      </c>
      <c r="R28" s="58">
        <f>COUNTIF(Vertices[Clustering Coefficient], "&gt;= " &amp; Q28) - COUNTIF(Vertices[Clustering Coefficient], "&gt;=" &amp; Q29)</f>
        <v>0</v>
      </c>
      <c r="S28" s="52" t="e">
        <f t="shared" ca="1" si="8"/>
        <v>#REF!</v>
      </c>
      <c r="T28" s="53" t="e">
        <f t="shared" ca="1" si="0"/>
        <v>#REF!</v>
      </c>
    </row>
    <row r="29" spans="1:20">
      <c r="E29" s="46">
        <f t="shared" si="1"/>
        <v>0</v>
      </c>
      <c r="F29" s="3">
        <f>COUNTIF(Vertices[Degree], "&gt;= " &amp; E29) - COUNTIF(Vertices[Degree], "&gt;=" &amp; E30)</f>
        <v>0</v>
      </c>
      <c r="G29" s="54">
        <f t="shared" si="2"/>
        <v>0</v>
      </c>
      <c r="H29" s="55">
        <f>COUNTIF(Vertices[In-Degree], "&gt;= " &amp; G29) - COUNTIF(Vertices[In-Degree], "&gt;=" &amp; G30)</f>
        <v>0</v>
      </c>
      <c r="I29" s="54">
        <f t="shared" si="3"/>
        <v>0</v>
      </c>
      <c r="J29" s="55">
        <f>COUNTIF(Vertices[Out-Degree], "&gt;= " &amp; I29) - COUNTIF(Vertices[Out-Degree], "&gt;=" &amp; I30)</f>
        <v>0</v>
      </c>
      <c r="K29" s="54">
        <f t="shared" si="4"/>
        <v>0</v>
      </c>
      <c r="L29" s="55">
        <f>COUNTIF(Vertices[Betweenness Centrality], "&gt;= " &amp; K29) - COUNTIF(Vertices[Betweenness Centrality], "&gt;=" &amp; K30)</f>
        <v>0</v>
      </c>
      <c r="M29" s="54">
        <f t="shared" si="5"/>
        <v>0</v>
      </c>
      <c r="N29" s="55">
        <f>COUNTIF(Vertices[Closeness Centrality], "&gt;= " &amp; M29) - COUNTIF(Vertices[Closeness Centrality], "&gt;=" &amp; M30)</f>
        <v>0</v>
      </c>
      <c r="O29" s="54">
        <f t="shared" si="6"/>
        <v>0</v>
      </c>
      <c r="P29" s="55">
        <f>COUNTIF(Vertices[Eigenvector Centrality], "&gt;= " &amp; O29) - COUNTIF(Vertices[Eigenvector Centrality], "&gt;=" &amp; O30)</f>
        <v>0</v>
      </c>
      <c r="Q29" s="54">
        <f t="shared" si="7"/>
        <v>0</v>
      </c>
      <c r="R29" s="59">
        <f>COUNTIF(Vertices[Clustering Coefficient], "&gt;= " &amp; Q29) - COUNTIF(Vertices[Clustering Coefficient], "&gt;=" &amp; Q30)</f>
        <v>0</v>
      </c>
      <c r="S29" s="54" t="e">
        <f t="shared" ca="1" si="8"/>
        <v>#REF!</v>
      </c>
      <c r="T29" s="55" t="e">
        <f t="shared" ca="1" si="0"/>
        <v>#REF!</v>
      </c>
    </row>
    <row r="30" spans="1:20">
      <c r="E30" s="46">
        <f t="shared" si="1"/>
        <v>0</v>
      </c>
      <c r="F30" s="3">
        <f>COUNTIF(Vertices[Degree], "&gt;= " &amp; E30) - COUNTIF(Vertices[Degree], "&gt;=" &amp; E31)</f>
        <v>0</v>
      </c>
      <c r="G30" s="52">
        <f t="shared" si="2"/>
        <v>0</v>
      </c>
      <c r="H30" s="53">
        <f>COUNTIF(Vertices[In-Degree], "&gt;= " &amp; G30) - COUNTIF(Vertices[In-Degree], "&gt;=" &amp; G31)</f>
        <v>0</v>
      </c>
      <c r="I30" s="52">
        <f t="shared" si="3"/>
        <v>0</v>
      </c>
      <c r="J30" s="53">
        <f>COUNTIF(Vertices[Out-Degree], "&gt;= " &amp; I30) - COUNTIF(Vertices[Out-Degree], "&gt;=" &amp; I31)</f>
        <v>0</v>
      </c>
      <c r="K30" s="52">
        <f t="shared" si="4"/>
        <v>0</v>
      </c>
      <c r="L30" s="53">
        <f>COUNTIF(Vertices[Betweenness Centrality], "&gt;= " &amp; K30) - COUNTIF(Vertices[Betweenness Centrality], "&gt;=" &amp; K31)</f>
        <v>0</v>
      </c>
      <c r="M30" s="52">
        <f t="shared" si="5"/>
        <v>0</v>
      </c>
      <c r="N30" s="53">
        <f>COUNTIF(Vertices[Closeness Centrality], "&gt;= " &amp; M30) - COUNTIF(Vertices[Closeness Centrality], "&gt;=" &amp; M31)</f>
        <v>0</v>
      </c>
      <c r="O30" s="52">
        <f t="shared" si="6"/>
        <v>0</v>
      </c>
      <c r="P30" s="53">
        <f>COUNTIF(Vertices[Eigenvector Centrality], "&gt;= " &amp; O30) - COUNTIF(Vertices[Eigenvector Centrality], "&gt;=" &amp; O31)</f>
        <v>0</v>
      </c>
      <c r="Q30" s="52">
        <f t="shared" si="7"/>
        <v>0</v>
      </c>
      <c r="R30" s="58">
        <f>COUNTIF(Vertices[Clustering Coefficient], "&gt;= " &amp; Q30) - COUNTIF(Vertices[Clustering Coefficient], "&gt;=" &amp; Q31)</f>
        <v>0</v>
      </c>
      <c r="S30" s="52" t="e">
        <f t="shared" ca="1" si="8"/>
        <v>#REF!</v>
      </c>
      <c r="T30" s="53" t="e">
        <f t="shared" ca="1" si="0"/>
        <v>#REF!</v>
      </c>
    </row>
    <row r="31" spans="1:20">
      <c r="E31" s="46">
        <f t="shared" si="1"/>
        <v>0</v>
      </c>
      <c r="F31" s="3">
        <f>COUNTIF(Vertices[Degree], "&gt;= " &amp; E31) - COUNTIF(Vertices[Degree], "&gt;=" &amp; E32)</f>
        <v>0</v>
      </c>
      <c r="G31" s="54">
        <f t="shared" si="2"/>
        <v>0</v>
      </c>
      <c r="H31" s="55">
        <f>COUNTIF(Vertices[In-Degree], "&gt;= " &amp; G31) - COUNTIF(Vertices[In-Degree], "&gt;=" &amp; G32)</f>
        <v>0</v>
      </c>
      <c r="I31" s="54">
        <f t="shared" si="3"/>
        <v>0</v>
      </c>
      <c r="J31" s="55">
        <f>COUNTIF(Vertices[Out-Degree], "&gt;= " &amp; I31) - COUNTIF(Vertices[Out-Degree], "&gt;=" &amp; I32)</f>
        <v>0</v>
      </c>
      <c r="K31" s="54">
        <f t="shared" si="4"/>
        <v>0</v>
      </c>
      <c r="L31" s="55">
        <f>COUNTIF(Vertices[Betweenness Centrality], "&gt;= " &amp; K31) - COUNTIF(Vertices[Betweenness Centrality], "&gt;=" &amp; K32)</f>
        <v>0</v>
      </c>
      <c r="M31" s="54">
        <f t="shared" si="5"/>
        <v>0</v>
      </c>
      <c r="N31" s="55">
        <f>COUNTIF(Vertices[Closeness Centrality], "&gt;= " &amp; M31) - COUNTIF(Vertices[Closeness Centrality], "&gt;=" &amp; M32)</f>
        <v>0</v>
      </c>
      <c r="O31" s="54">
        <f t="shared" si="6"/>
        <v>0</v>
      </c>
      <c r="P31" s="55">
        <f>COUNTIF(Vertices[Eigenvector Centrality], "&gt;= " &amp; O31) - COUNTIF(Vertices[Eigenvector Centrality], "&gt;=" &amp; O32)</f>
        <v>0</v>
      </c>
      <c r="Q31" s="54">
        <f t="shared" si="7"/>
        <v>0</v>
      </c>
      <c r="R31" s="59">
        <f>COUNTIF(Vertices[Clustering Coefficient], "&gt;= " &amp; Q31) - COUNTIF(Vertices[Clustering Coefficient], "&gt;=" &amp; Q32)</f>
        <v>0</v>
      </c>
      <c r="S31" s="54" t="e">
        <f t="shared" ca="1" si="8"/>
        <v>#REF!</v>
      </c>
      <c r="T31" s="55" t="e">
        <f t="shared" ca="1" si="0"/>
        <v>#REF!</v>
      </c>
    </row>
    <row r="32" spans="1:20">
      <c r="E32" s="46">
        <f t="shared" si="1"/>
        <v>0</v>
      </c>
      <c r="F32" s="3">
        <f>COUNTIF(Vertices[Degree], "&gt;= " &amp; E32) - COUNTIF(Vertices[Degree], "&gt;=" &amp; E33)</f>
        <v>0</v>
      </c>
      <c r="G32" s="52">
        <f t="shared" si="2"/>
        <v>0</v>
      </c>
      <c r="H32" s="53">
        <f>COUNTIF(Vertices[In-Degree], "&gt;= " &amp; G32) - COUNTIF(Vertices[In-Degree], "&gt;=" &amp; G33)</f>
        <v>0</v>
      </c>
      <c r="I32" s="52">
        <f t="shared" si="3"/>
        <v>0</v>
      </c>
      <c r="J32" s="53">
        <f>COUNTIF(Vertices[Out-Degree], "&gt;= " &amp; I32) - COUNTIF(Vertices[Out-Degree], "&gt;=" &amp; I33)</f>
        <v>0</v>
      </c>
      <c r="K32" s="52">
        <f t="shared" si="4"/>
        <v>0</v>
      </c>
      <c r="L32" s="53">
        <f>COUNTIF(Vertices[Betweenness Centrality], "&gt;= " &amp; K32) - COUNTIF(Vertices[Betweenness Centrality], "&gt;=" &amp; K33)</f>
        <v>0</v>
      </c>
      <c r="M32" s="52">
        <f t="shared" si="5"/>
        <v>0</v>
      </c>
      <c r="N32" s="53">
        <f>COUNTIF(Vertices[Closeness Centrality], "&gt;= " &amp; M32) - COUNTIF(Vertices[Closeness Centrality], "&gt;=" &amp; M33)</f>
        <v>0</v>
      </c>
      <c r="O32" s="52">
        <f t="shared" si="6"/>
        <v>0</v>
      </c>
      <c r="P32" s="53">
        <f>COUNTIF(Vertices[Eigenvector Centrality], "&gt;= " &amp; O32) - COUNTIF(Vertices[Eigenvector Centrality], "&gt;=" &amp; O33)</f>
        <v>0</v>
      </c>
      <c r="Q32" s="52">
        <f t="shared" si="7"/>
        <v>0</v>
      </c>
      <c r="R32" s="58">
        <f>COUNTIF(Vertices[Clustering Coefficient], "&gt;= " &amp; Q32) - COUNTIF(Vertices[Clustering Coefficient], "&gt;=" &amp; Q33)</f>
        <v>0</v>
      </c>
      <c r="S32" s="52" t="e">
        <f t="shared" ca="1" si="8"/>
        <v>#REF!</v>
      </c>
      <c r="T32" s="53" t="e">
        <f t="shared" ca="1" si="0"/>
        <v>#REF!</v>
      </c>
    </row>
    <row r="33" spans="1:20">
      <c r="A33" s="47" t="s">
        <v>96</v>
      </c>
      <c r="B33" s="47" t="str">
        <f>IF(COUNT(Vertices[Degree])&gt;0, E2, NoMetricMessage)</f>
        <v>Not Available</v>
      </c>
      <c r="E33" s="46">
        <f t="shared" si="1"/>
        <v>0</v>
      </c>
      <c r="F33" s="3">
        <f>COUNTIF(Vertices[Degree], "&gt;= " &amp; E33) - COUNTIF(Vertices[Degree], "&gt;=" &amp; E34)</f>
        <v>0</v>
      </c>
      <c r="G33" s="54">
        <f t="shared" si="2"/>
        <v>0</v>
      </c>
      <c r="H33" s="55">
        <f>COUNTIF(Vertices[In-Degree], "&gt;= " &amp; G33) - COUNTIF(Vertices[In-Degree], "&gt;=" &amp; G34)</f>
        <v>0</v>
      </c>
      <c r="I33" s="54">
        <f t="shared" si="3"/>
        <v>0</v>
      </c>
      <c r="J33" s="55">
        <f>COUNTIF(Vertices[Out-Degree], "&gt;= " &amp; I33) - COUNTIF(Vertices[Out-Degree], "&gt;=" &amp; I34)</f>
        <v>0</v>
      </c>
      <c r="K33" s="54">
        <f t="shared" si="4"/>
        <v>0</v>
      </c>
      <c r="L33" s="55">
        <f>COUNTIF(Vertices[Betweenness Centrality], "&gt;= " &amp; K33) - COUNTIF(Vertices[Betweenness Centrality], "&gt;=" &amp; K34)</f>
        <v>0</v>
      </c>
      <c r="M33" s="54">
        <f t="shared" si="5"/>
        <v>0</v>
      </c>
      <c r="N33" s="55">
        <f>COUNTIF(Vertices[Closeness Centrality], "&gt;= " &amp; M33) - COUNTIF(Vertices[Closeness Centrality], "&gt;=" &amp; M34)</f>
        <v>0</v>
      </c>
      <c r="O33" s="54">
        <f t="shared" si="6"/>
        <v>0</v>
      </c>
      <c r="P33" s="55">
        <f>COUNTIF(Vertices[Eigenvector Centrality], "&gt;= " &amp; O33) - COUNTIF(Vertices[Eigenvector Centrality], "&gt;=" &amp; O34)</f>
        <v>0</v>
      </c>
      <c r="Q33" s="54">
        <f t="shared" si="7"/>
        <v>0</v>
      </c>
      <c r="R33" s="59">
        <f>COUNTIF(Vertices[Clustering Coefficient], "&gt;= " &amp; Q33) - COUNTIF(Vertices[Clustering Coefficient], "&gt;=" &amp; Q34)</f>
        <v>0</v>
      </c>
      <c r="S33" s="54" t="e">
        <f t="shared" ca="1" si="8"/>
        <v>#REF!</v>
      </c>
      <c r="T33" s="55" t="e">
        <f t="shared" ca="1" si="0"/>
        <v>#REF!</v>
      </c>
    </row>
    <row r="34" spans="1:20">
      <c r="A34" s="47" t="s">
        <v>97</v>
      </c>
      <c r="B34" s="47" t="str">
        <f>IF(COUNT(Vertices[Degree])&gt;0, E45, NoMetricMessage)</f>
        <v>Not Available</v>
      </c>
      <c r="E34" s="46">
        <f t="shared" si="1"/>
        <v>0</v>
      </c>
      <c r="F34" s="3">
        <f>COUNTIF(Vertices[Degree], "&gt;= " &amp; E34) - COUNTIF(Vertices[Degree], "&gt;=" &amp; E35)</f>
        <v>0</v>
      </c>
      <c r="G34" s="52">
        <f t="shared" si="2"/>
        <v>0</v>
      </c>
      <c r="H34" s="53">
        <f>COUNTIF(Vertices[In-Degree], "&gt;= " &amp; G34) - COUNTIF(Vertices[In-Degree], "&gt;=" &amp; G35)</f>
        <v>0</v>
      </c>
      <c r="I34" s="52">
        <f t="shared" si="3"/>
        <v>0</v>
      </c>
      <c r="J34" s="53">
        <f>COUNTIF(Vertices[Out-Degree], "&gt;= " &amp; I34) - COUNTIF(Vertices[Out-Degree], "&gt;=" &amp; I35)</f>
        <v>0</v>
      </c>
      <c r="K34" s="52">
        <f t="shared" si="4"/>
        <v>0</v>
      </c>
      <c r="L34" s="53">
        <f>COUNTIF(Vertices[Betweenness Centrality], "&gt;= " &amp; K34) - COUNTIF(Vertices[Betweenness Centrality], "&gt;=" &amp; K35)</f>
        <v>0</v>
      </c>
      <c r="M34" s="52">
        <f t="shared" si="5"/>
        <v>0</v>
      </c>
      <c r="N34" s="53">
        <f>COUNTIF(Vertices[Closeness Centrality], "&gt;= " &amp; M34) - COUNTIF(Vertices[Closeness Centrality], "&gt;=" &amp; M35)</f>
        <v>0</v>
      </c>
      <c r="O34" s="52">
        <f t="shared" si="6"/>
        <v>0</v>
      </c>
      <c r="P34" s="53">
        <f>COUNTIF(Vertices[Eigenvector Centrality], "&gt;= " &amp; O34) - COUNTIF(Vertices[Eigenvector Centrality], "&gt;=" &amp; O35)</f>
        <v>0</v>
      </c>
      <c r="Q34" s="52">
        <f t="shared" si="7"/>
        <v>0</v>
      </c>
      <c r="R34" s="58">
        <f>COUNTIF(Vertices[Clustering Coefficient], "&gt;= " &amp; Q34) - COUNTIF(Vertices[Clustering Coefficient], "&gt;=" &amp; Q35)</f>
        <v>0</v>
      </c>
      <c r="S34" s="52" t="e">
        <f t="shared" ca="1" si="8"/>
        <v>#REF!</v>
      </c>
      <c r="T34" s="53" t="e">
        <f t="shared" ca="1" si="0"/>
        <v>#REF!</v>
      </c>
    </row>
    <row r="35" spans="1:20">
      <c r="A35" s="47" t="s">
        <v>98</v>
      </c>
      <c r="B35" s="48" t="str">
        <f>IFERROR(AVERAGE(Vertices[Degree]),NoMetricMessage)</f>
        <v>Not Available</v>
      </c>
      <c r="E35" s="46">
        <f t="shared" si="1"/>
        <v>0</v>
      </c>
      <c r="F35" s="3">
        <f>COUNTIF(Vertices[Degree], "&gt;= " &amp; E35) - COUNTIF(Vertices[Degree], "&gt;=" &amp; E36)</f>
        <v>0</v>
      </c>
      <c r="G35" s="54">
        <f t="shared" si="2"/>
        <v>0</v>
      </c>
      <c r="H35" s="55">
        <f>COUNTIF(Vertices[In-Degree], "&gt;= " &amp; G35) - COUNTIF(Vertices[In-Degree], "&gt;=" &amp; G36)</f>
        <v>0</v>
      </c>
      <c r="I35" s="54">
        <f t="shared" si="3"/>
        <v>0</v>
      </c>
      <c r="J35" s="55">
        <f>COUNTIF(Vertices[Out-Degree], "&gt;= " &amp; I35) - COUNTIF(Vertices[Out-Degree], "&gt;=" &amp; I36)</f>
        <v>0</v>
      </c>
      <c r="K35" s="54">
        <f t="shared" si="4"/>
        <v>0</v>
      </c>
      <c r="L35" s="55">
        <f>COUNTIF(Vertices[Betweenness Centrality], "&gt;= " &amp; K35) - COUNTIF(Vertices[Betweenness Centrality], "&gt;=" &amp; K36)</f>
        <v>0</v>
      </c>
      <c r="M35" s="54">
        <f t="shared" si="5"/>
        <v>0</v>
      </c>
      <c r="N35" s="55">
        <f>COUNTIF(Vertices[Closeness Centrality], "&gt;= " &amp; M35) - COUNTIF(Vertices[Closeness Centrality], "&gt;=" &amp; M36)</f>
        <v>0</v>
      </c>
      <c r="O35" s="54">
        <f t="shared" si="6"/>
        <v>0</v>
      </c>
      <c r="P35" s="55">
        <f>COUNTIF(Vertices[Eigenvector Centrality], "&gt;= " &amp; O35) - COUNTIF(Vertices[Eigenvector Centrality], "&gt;=" &amp; O36)</f>
        <v>0</v>
      </c>
      <c r="Q35" s="54">
        <f t="shared" si="7"/>
        <v>0</v>
      </c>
      <c r="R35" s="59">
        <f>COUNTIF(Vertices[Clustering Coefficient], "&gt;= " &amp; Q35) - COUNTIF(Vertices[Clustering Coefficient], "&gt;=" &amp; Q36)</f>
        <v>0</v>
      </c>
      <c r="S35" s="54" t="e">
        <f t="shared" ca="1" si="8"/>
        <v>#REF!</v>
      </c>
      <c r="T35" s="55" t="e">
        <f t="shared" ca="1" si="0"/>
        <v>#REF!</v>
      </c>
    </row>
    <row r="36" spans="1:20">
      <c r="A36" s="47" t="s">
        <v>99</v>
      </c>
      <c r="B36" s="48" t="str">
        <f>IFERROR(MEDIAN(Vertices[Degree]),NoMetricMessage)</f>
        <v>Not Available</v>
      </c>
      <c r="E36" s="46">
        <f t="shared" si="1"/>
        <v>0</v>
      </c>
      <c r="F36" s="3">
        <f>COUNTIF(Vertices[Degree], "&gt;= " &amp; E36) - COUNTIF(Vertices[Degree], "&gt;=" &amp; E37)</f>
        <v>0</v>
      </c>
      <c r="G36" s="52">
        <f t="shared" si="2"/>
        <v>0</v>
      </c>
      <c r="H36" s="53">
        <f>COUNTIF(Vertices[In-Degree], "&gt;= " &amp; G36) - COUNTIF(Vertices[In-Degree], "&gt;=" &amp; G37)</f>
        <v>0</v>
      </c>
      <c r="I36" s="52">
        <f t="shared" si="3"/>
        <v>0</v>
      </c>
      <c r="J36" s="53">
        <f>COUNTIF(Vertices[Out-Degree], "&gt;= " &amp; I36) - COUNTIF(Vertices[Out-Degree], "&gt;=" &amp; I37)</f>
        <v>0</v>
      </c>
      <c r="K36" s="52">
        <f t="shared" si="4"/>
        <v>0</v>
      </c>
      <c r="L36" s="53">
        <f>COUNTIF(Vertices[Betweenness Centrality], "&gt;= " &amp; K36) - COUNTIF(Vertices[Betweenness Centrality], "&gt;=" &amp; K37)</f>
        <v>0</v>
      </c>
      <c r="M36" s="52">
        <f t="shared" si="5"/>
        <v>0</v>
      </c>
      <c r="N36" s="53">
        <f>COUNTIF(Vertices[Closeness Centrality], "&gt;= " &amp; M36) - COUNTIF(Vertices[Closeness Centrality], "&gt;=" &amp; M37)</f>
        <v>0</v>
      </c>
      <c r="O36" s="52">
        <f t="shared" si="6"/>
        <v>0</v>
      </c>
      <c r="P36" s="53">
        <f>COUNTIF(Vertices[Eigenvector Centrality], "&gt;= " &amp; O36) - COUNTIF(Vertices[Eigenvector Centrality], "&gt;=" &amp; O37)</f>
        <v>0</v>
      </c>
      <c r="Q36" s="52">
        <f t="shared" si="7"/>
        <v>0</v>
      </c>
      <c r="R36" s="58">
        <f>COUNTIF(Vertices[Clustering Coefficient], "&gt;= " &amp; Q36) - COUNTIF(Vertices[Clustering Coefficient], "&gt;=" &amp; Q37)</f>
        <v>0</v>
      </c>
      <c r="S36" s="52" t="e">
        <f t="shared" ca="1" si="8"/>
        <v>#REF!</v>
      </c>
      <c r="T36" s="53" t="e">
        <f t="shared" ca="1" si="0"/>
        <v>#REF!</v>
      </c>
    </row>
    <row r="37" spans="1:20">
      <c r="E37" s="46">
        <f t="shared" si="1"/>
        <v>0</v>
      </c>
      <c r="F37" s="3">
        <f>COUNTIF(Vertices[Degree], "&gt;= " &amp; E37) - COUNTIF(Vertices[Degree], "&gt;=" &amp; E38)</f>
        <v>0</v>
      </c>
      <c r="G37" s="54">
        <f t="shared" si="2"/>
        <v>0</v>
      </c>
      <c r="H37" s="55">
        <f>COUNTIF(Vertices[In-Degree], "&gt;= " &amp; G37) - COUNTIF(Vertices[In-Degree], "&gt;=" &amp; G38)</f>
        <v>0</v>
      </c>
      <c r="I37" s="54">
        <f t="shared" si="3"/>
        <v>0</v>
      </c>
      <c r="J37" s="55">
        <f>COUNTIF(Vertices[Out-Degree], "&gt;= " &amp; I37) - COUNTIF(Vertices[Out-Degree], "&gt;=" &amp; I38)</f>
        <v>0</v>
      </c>
      <c r="K37" s="54">
        <f t="shared" si="4"/>
        <v>0</v>
      </c>
      <c r="L37" s="55">
        <f>COUNTIF(Vertices[Betweenness Centrality], "&gt;= " &amp; K37) - COUNTIF(Vertices[Betweenness Centrality], "&gt;=" &amp; K38)</f>
        <v>0</v>
      </c>
      <c r="M37" s="54">
        <f t="shared" si="5"/>
        <v>0</v>
      </c>
      <c r="N37" s="55">
        <f>COUNTIF(Vertices[Closeness Centrality], "&gt;= " &amp; M37) - COUNTIF(Vertices[Closeness Centrality], "&gt;=" &amp; M38)</f>
        <v>0</v>
      </c>
      <c r="O37" s="54">
        <f t="shared" si="6"/>
        <v>0</v>
      </c>
      <c r="P37" s="55">
        <f>COUNTIF(Vertices[Eigenvector Centrality], "&gt;= " &amp; O37) - COUNTIF(Vertices[Eigenvector Centrality], "&gt;=" &amp; O38)</f>
        <v>0</v>
      </c>
      <c r="Q37" s="54">
        <f t="shared" si="7"/>
        <v>0</v>
      </c>
      <c r="R37" s="59">
        <f>COUNTIF(Vertices[Clustering Coefficient], "&gt;= " &amp; Q37) - COUNTIF(Vertices[Clustering Coefficient], "&gt;=" &amp; Q38)</f>
        <v>0</v>
      </c>
      <c r="S37" s="54" t="e">
        <f t="shared" ca="1" si="8"/>
        <v>#REF!</v>
      </c>
      <c r="T37" s="55" t="e">
        <f t="shared" ca="1" si="0"/>
        <v>#REF!</v>
      </c>
    </row>
    <row r="38" spans="1:20">
      <c r="E38" s="46">
        <f t="shared" si="1"/>
        <v>0</v>
      </c>
      <c r="F38" s="3">
        <f>COUNTIF(Vertices[Degree], "&gt;= " &amp; E38) - COUNTIF(Vertices[Degree], "&gt;=" &amp; E39)</f>
        <v>0</v>
      </c>
      <c r="G38" s="52">
        <f t="shared" si="2"/>
        <v>0</v>
      </c>
      <c r="H38" s="53">
        <f>COUNTIF(Vertices[In-Degree], "&gt;= " &amp; G38) - COUNTIF(Vertices[In-Degree], "&gt;=" &amp; G39)</f>
        <v>0</v>
      </c>
      <c r="I38" s="52">
        <f t="shared" si="3"/>
        <v>0</v>
      </c>
      <c r="J38" s="53">
        <f>COUNTIF(Vertices[Out-Degree], "&gt;= " &amp; I38) - COUNTIF(Vertices[Out-Degree], "&gt;=" &amp; I39)</f>
        <v>0</v>
      </c>
      <c r="K38" s="52">
        <f t="shared" si="4"/>
        <v>0</v>
      </c>
      <c r="L38" s="53">
        <f>COUNTIF(Vertices[Betweenness Centrality], "&gt;= " &amp; K38) - COUNTIF(Vertices[Betweenness Centrality], "&gt;=" &amp; K39)</f>
        <v>0</v>
      </c>
      <c r="M38" s="52">
        <f t="shared" si="5"/>
        <v>0</v>
      </c>
      <c r="N38" s="53">
        <f>COUNTIF(Vertices[Closeness Centrality], "&gt;= " &amp; M38) - COUNTIF(Vertices[Closeness Centrality], "&gt;=" &amp; M39)</f>
        <v>0</v>
      </c>
      <c r="O38" s="52">
        <f t="shared" si="6"/>
        <v>0</v>
      </c>
      <c r="P38" s="53">
        <f>COUNTIF(Vertices[Eigenvector Centrality], "&gt;= " &amp; O38) - COUNTIF(Vertices[Eigenvector Centrality], "&gt;=" &amp; O39)</f>
        <v>0</v>
      </c>
      <c r="Q38" s="52">
        <f t="shared" si="7"/>
        <v>0</v>
      </c>
      <c r="R38" s="58">
        <f>COUNTIF(Vertices[Clustering Coefficient], "&gt;= " &amp; Q38) - COUNTIF(Vertices[Clustering Coefficient], "&gt;=" &amp; Q39)</f>
        <v>0</v>
      </c>
      <c r="S38" s="52" t="e">
        <f t="shared" ca="1" si="8"/>
        <v>#REF!</v>
      </c>
      <c r="T38" s="53" t="e">
        <f t="shared" ca="1" si="0"/>
        <v>#REF!</v>
      </c>
    </row>
    <row r="39" spans="1:20">
      <c r="E39" s="46">
        <f t="shared" si="1"/>
        <v>0</v>
      </c>
      <c r="F39" s="3">
        <f>COUNTIF(Vertices[Degree], "&gt;= " &amp; E39) - COUNTIF(Vertices[Degree], "&gt;=" &amp; E40)</f>
        <v>0</v>
      </c>
      <c r="G39" s="54">
        <f t="shared" si="2"/>
        <v>0</v>
      </c>
      <c r="H39" s="55">
        <f>COUNTIF(Vertices[In-Degree], "&gt;= " &amp; G39) - COUNTIF(Vertices[In-Degree], "&gt;=" &amp; G40)</f>
        <v>0</v>
      </c>
      <c r="I39" s="54">
        <f t="shared" si="3"/>
        <v>0</v>
      </c>
      <c r="J39" s="55">
        <f>COUNTIF(Vertices[Out-Degree], "&gt;= " &amp; I39) - COUNTIF(Vertices[Out-Degree], "&gt;=" &amp; I40)</f>
        <v>0</v>
      </c>
      <c r="K39" s="54">
        <f t="shared" si="4"/>
        <v>0</v>
      </c>
      <c r="L39" s="55">
        <f>COUNTIF(Vertices[Betweenness Centrality], "&gt;= " &amp; K39) - COUNTIF(Vertices[Betweenness Centrality], "&gt;=" &amp; K40)</f>
        <v>0</v>
      </c>
      <c r="M39" s="54">
        <f t="shared" si="5"/>
        <v>0</v>
      </c>
      <c r="N39" s="55">
        <f>COUNTIF(Vertices[Closeness Centrality], "&gt;= " &amp; M39) - COUNTIF(Vertices[Closeness Centrality], "&gt;=" &amp; M40)</f>
        <v>0</v>
      </c>
      <c r="O39" s="54">
        <f t="shared" si="6"/>
        <v>0</v>
      </c>
      <c r="P39" s="55">
        <f>COUNTIF(Vertices[Eigenvector Centrality], "&gt;= " &amp; O39) - COUNTIF(Vertices[Eigenvector Centrality], "&gt;=" &amp; O40)</f>
        <v>0</v>
      </c>
      <c r="Q39" s="54">
        <f t="shared" si="7"/>
        <v>0</v>
      </c>
      <c r="R39" s="59">
        <f>COUNTIF(Vertices[Clustering Coefficient], "&gt;= " &amp; Q39) - COUNTIF(Vertices[Clustering Coefficient], "&gt;=" &amp; Q40)</f>
        <v>0</v>
      </c>
      <c r="S39" s="54" t="e">
        <f t="shared" ca="1" si="8"/>
        <v>#REF!</v>
      </c>
      <c r="T39" s="55" t="e">
        <f t="shared" ca="1" si="0"/>
        <v>#REF!</v>
      </c>
    </row>
    <row r="40" spans="1:20">
      <c r="E40" s="46">
        <f t="shared" si="1"/>
        <v>0</v>
      </c>
      <c r="F40" s="3">
        <f>COUNTIF(Vertices[Degree], "&gt;= " &amp; E40) - COUNTIF(Vertices[Degree], "&gt;=" &amp; E41)</f>
        <v>0</v>
      </c>
      <c r="G40" s="52">
        <f t="shared" si="2"/>
        <v>0</v>
      </c>
      <c r="H40" s="53">
        <f>COUNTIF(Vertices[In-Degree], "&gt;= " &amp; G40) - COUNTIF(Vertices[In-Degree], "&gt;=" &amp; G41)</f>
        <v>0</v>
      </c>
      <c r="I40" s="52">
        <f t="shared" si="3"/>
        <v>0</v>
      </c>
      <c r="J40" s="53">
        <f>COUNTIF(Vertices[Out-Degree], "&gt;= " &amp; I40) - COUNTIF(Vertices[Out-Degree], "&gt;=" &amp; I41)</f>
        <v>0</v>
      </c>
      <c r="K40" s="52">
        <f t="shared" si="4"/>
        <v>0</v>
      </c>
      <c r="L40" s="53">
        <f>COUNTIF(Vertices[Betweenness Centrality], "&gt;= " &amp; K40) - COUNTIF(Vertices[Betweenness Centrality], "&gt;=" &amp; K41)</f>
        <v>0</v>
      </c>
      <c r="M40" s="52">
        <f t="shared" si="5"/>
        <v>0</v>
      </c>
      <c r="N40" s="53">
        <f>COUNTIF(Vertices[Closeness Centrality], "&gt;= " &amp; M40) - COUNTIF(Vertices[Closeness Centrality], "&gt;=" &amp; M41)</f>
        <v>0</v>
      </c>
      <c r="O40" s="52">
        <f t="shared" si="6"/>
        <v>0</v>
      </c>
      <c r="P40" s="53">
        <f>COUNTIF(Vertices[Eigenvector Centrality], "&gt;= " &amp; O40) - COUNTIF(Vertices[Eigenvector Centrality], "&gt;=" &amp; O41)</f>
        <v>0</v>
      </c>
      <c r="Q40" s="52">
        <f t="shared" si="7"/>
        <v>0</v>
      </c>
      <c r="R40" s="58">
        <f>COUNTIF(Vertices[Clustering Coefficient], "&gt;= " &amp; Q40) - COUNTIF(Vertices[Clustering Coefficient], "&gt;=" &amp; Q41)</f>
        <v>0</v>
      </c>
      <c r="S40" s="52" t="e">
        <f t="shared" ca="1" si="8"/>
        <v>#REF!</v>
      </c>
      <c r="T40" s="53" t="e">
        <f t="shared" ca="1" si="0"/>
        <v>#REF!</v>
      </c>
    </row>
    <row r="41" spans="1:20">
      <c r="E41" s="46">
        <f t="shared" si="1"/>
        <v>0</v>
      </c>
      <c r="F41" s="3">
        <f>COUNTIF(Vertices[Degree], "&gt;= " &amp; E41) - COUNTIF(Vertices[Degree], "&gt;=" &amp; E42)</f>
        <v>0</v>
      </c>
      <c r="G41" s="54">
        <f t="shared" si="2"/>
        <v>0</v>
      </c>
      <c r="H41" s="55">
        <f>COUNTIF(Vertices[In-Degree], "&gt;= " &amp; G41) - COUNTIF(Vertices[In-Degree], "&gt;=" &amp; G42)</f>
        <v>0</v>
      </c>
      <c r="I41" s="54">
        <f t="shared" si="3"/>
        <v>0</v>
      </c>
      <c r="J41" s="55">
        <f>COUNTIF(Vertices[Out-Degree], "&gt;= " &amp; I41) - COUNTIF(Vertices[Out-Degree], "&gt;=" &amp; I42)</f>
        <v>0</v>
      </c>
      <c r="K41" s="54">
        <f t="shared" si="4"/>
        <v>0</v>
      </c>
      <c r="L41" s="55">
        <f>COUNTIF(Vertices[Betweenness Centrality], "&gt;= " &amp; K41) - COUNTIF(Vertices[Betweenness Centrality], "&gt;=" &amp; K42)</f>
        <v>0</v>
      </c>
      <c r="M41" s="54">
        <f t="shared" si="5"/>
        <v>0</v>
      </c>
      <c r="N41" s="55">
        <f>COUNTIF(Vertices[Closeness Centrality], "&gt;= " &amp; M41) - COUNTIF(Vertices[Closeness Centrality], "&gt;=" &amp; M42)</f>
        <v>0</v>
      </c>
      <c r="O41" s="54">
        <f t="shared" si="6"/>
        <v>0</v>
      </c>
      <c r="P41" s="55">
        <f>COUNTIF(Vertices[Eigenvector Centrality], "&gt;= " &amp; O41) - COUNTIF(Vertices[Eigenvector Centrality], "&gt;=" &amp; O42)</f>
        <v>0</v>
      </c>
      <c r="Q41" s="54">
        <f t="shared" si="7"/>
        <v>0</v>
      </c>
      <c r="R41" s="59">
        <f>COUNTIF(Vertices[Clustering Coefficient], "&gt;= " &amp; Q41) - COUNTIF(Vertices[Clustering Coefficient], "&gt;=" &amp; Q42)</f>
        <v>0</v>
      </c>
      <c r="S41" s="54" t="e">
        <f t="shared" ca="1" si="8"/>
        <v>#REF!</v>
      </c>
      <c r="T41" s="55" t="e">
        <f t="shared" ca="1" si="0"/>
        <v>#REF!</v>
      </c>
    </row>
    <row r="42" spans="1:20">
      <c r="E42" s="46">
        <f t="shared" si="1"/>
        <v>0</v>
      </c>
      <c r="F42" s="3">
        <f>COUNTIF(Vertices[Degree], "&gt;= " &amp; E42) - COUNTIF(Vertices[Degree], "&gt;=" &amp; E43)</f>
        <v>0</v>
      </c>
      <c r="G42" s="52">
        <f t="shared" si="2"/>
        <v>0</v>
      </c>
      <c r="H42" s="53">
        <f>COUNTIF(Vertices[In-Degree], "&gt;= " &amp; G42) - COUNTIF(Vertices[In-Degree], "&gt;=" &amp; G43)</f>
        <v>0</v>
      </c>
      <c r="I42" s="52">
        <f t="shared" si="3"/>
        <v>0</v>
      </c>
      <c r="J42" s="53">
        <f>COUNTIF(Vertices[Out-Degree], "&gt;= " &amp; I42) - COUNTIF(Vertices[Out-Degree], "&gt;=" &amp; I43)</f>
        <v>0</v>
      </c>
      <c r="K42" s="52">
        <f t="shared" si="4"/>
        <v>0</v>
      </c>
      <c r="L42" s="53">
        <f>COUNTIF(Vertices[Betweenness Centrality], "&gt;= " &amp; K42) - COUNTIF(Vertices[Betweenness Centrality], "&gt;=" &amp; K43)</f>
        <v>0</v>
      </c>
      <c r="M42" s="52">
        <f t="shared" si="5"/>
        <v>0</v>
      </c>
      <c r="N42" s="53">
        <f>COUNTIF(Vertices[Closeness Centrality], "&gt;= " &amp; M42) - COUNTIF(Vertices[Closeness Centrality], "&gt;=" &amp; M43)</f>
        <v>0</v>
      </c>
      <c r="O42" s="52">
        <f t="shared" si="6"/>
        <v>0</v>
      </c>
      <c r="P42" s="53">
        <f>COUNTIF(Vertices[Eigenvector Centrality], "&gt;= " &amp; O42) - COUNTIF(Vertices[Eigenvector Centrality], "&gt;=" &amp; O43)</f>
        <v>0</v>
      </c>
      <c r="Q42" s="52">
        <f t="shared" si="7"/>
        <v>0</v>
      </c>
      <c r="R42" s="58">
        <f>COUNTIF(Vertices[Clustering Coefficient], "&gt;= " &amp; Q42) - COUNTIF(Vertices[Clustering Coefficient], "&gt;=" &amp; Q43)</f>
        <v>0</v>
      </c>
      <c r="S42" s="52" t="e">
        <f t="shared" ca="1" si="8"/>
        <v>#REF!</v>
      </c>
      <c r="T42" s="53" t="e">
        <f t="shared" ca="1" si="0"/>
        <v>#REF!</v>
      </c>
    </row>
    <row r="43" spans="1:20">
      <c r="E43" s="46">
        <f t="shared" si="1"/>
        <v>0</v>
      </c>
      <c r="F43" s="3">
        <f>COUNTIF(Vertices[Degree], "&gt;= " &amp; E43) - COUNTIF(Vertices[Degree], "&gt;=" &amp; E44)</f>
        <v>0</v>
      </c>
      <c r="G43" s="54">
        <f t="shared" si="2"/>
        <v>0</v>
      </c>
      <c r="H43" s="55">
        <f>COUNTIF(Vertices[In-Degree], "&gt;= " &amp; G43) - COUNTIF(Vertices[In-Degree], "&gt;=" &amp; G44)</f>
        <v>0</v>
      </c>
      <c r="I43" s="54">
        <f t="shared" si="3"/>
        <v>0</v>
      </c>
      <c r="J43" s="55">
        <f>COUNTIF(Vertices[Out-Degree], "&gt;= " &amp; I43) - COUNTIF(Vertices[Out-Degree], "&gt;=" &amp; I44)</f>
        <v>0</v>
      </c>
      <c r="K43" s="54">
        <f t="shared" si="4"/>
        <v>0</v>
      </c>
      <c r="L43" s="55">
        <f>COUNTIF(Vertices[Betweenness Centrality], "&gt;= " &amp; K43) - COUNTIF(Vertices[Betweenness Centrality], "&gt;=" &amp; K44)</f>
        <v>0</v>
      </c>
      <c r="M43" s="54">
        <f t="shared" si="5"/>
        <v>0</v>
      </c>
      <c r="N43" s="55">
        <f>COUNTIF(Vertices[Closeness Centrality], "&gt;= " &amp; M43) - COUNTIF(Vertices[Closeness Centrality], "&gt;=" &amp; M44)</f>
        <v>0</v>
      </c>
      <c r="O43" s="54">
        <f t="shared" si="6"/>
        <v>0</v>
      </c>
      <c r="P43" s="55">
        <f>COUNTIF(Vertices[Eigenvector Centrality], "&gt;= " &amp; O43) - COUNTIF(Vertices[Eigenvector Centrality], "&gt;=" &amp; O44)</f>
        <v>0</v>
      </c>
      <c r="Q43" s="54">
        <f t="shared" si="7"/>
        <v>0</v>
      </c>
      <c r="R43" s="59">
        <f>COUNTIF(Vertices[Clustering Coefficient], "&gt;= " &amp; Q43) - COUNTIF(Vertices[Clustering Coefficient], "&gt;=" &amp; Q44)</f>
        <v>0</v>
      </c>
      <c r="S43" s="54" t="e">
        <f t="shared" ca="1" si="8"/>
        <v>#REF!</v>
      </c>
      <c r="T43" s="55" t="e">
        <f t="shared" ca="1" si="0"/>
        <v>#REF!</v>
      </c>
    </row>
    <row r="44" spans="1:20">
      <c r="E44" s="46">
        <f t="shared" si="1"/>
        <v>0</v>
      </c>
      <c r="F44" s="3">
        <f>COUNTIF(Vertices[Degree], "&gt;= " &amp; E44) - COUNTIF(Vertices[Degree], "&gt;=" &amp; E45)</f>
        <v>0</v>
      </c>
      <c r="G44" s="52">
        <f t="shared" si="2"/>
        <v>0</v>
      </c>
      <c r="H44" s="53">
        <f>COUNTIF(Vertices[In-Degree], "&gt;= " &amp; G44) - COUNTIF(Vertices[In-Degree], "&gt;=" &amp; G45)</f>
        <v>0</v>
      </c>
      <c r="I44" s="52">
        <f t="shared" si="3"/>
        <v>0</v>
      </c>
      <c r="J44" s="53">
        <f>COUNTIF(Vertices[Out-Degree], "&gt;= " &amp; I44) - COUNTIF(Vertices[Out-Degree], "&gt;=" &amp; I45)</f>
        <v>0</v>
      </c>
      <c r="K44" s="52">
        <f t="shared" si="4"/>
        <v>0</v>
      </c>
      <c r="L44" s="53">
        <f>COUNTIF(Vertices[Betweenness Centrality], "&gt;= " &amp; K44) - COUNTIF(Vertices[Betweenness Centrality], "&gt;=" &amp; K45)</f>
        <v>0</v>
      </c>
      <c r="M44" s="52">
        <f t="shared" si="5"/>
        <v>0</v>
      </c>
      <c r="N44" s="53">
        <f>COUNTIF(Vertices[Closeness Centrality], "&gt;= " &amp; M44) - COUNTIF(Vertices[Closeness Centrality], "&gt;=" &amp; M45)</f>
        <v>0</v>
      </c>
      <c r="O44" s="52">
        <f t="shared" si="6"/>
        <v>0</v>
      </c>
      <c r="P44" s="53">
        <f>COUNTIF(Vertices[Eigenvector Centrality], "&gt;= " &amp; O44) - COUNTIF(Vertices[Eigenvector Centrality], "&gt;=" &amp; O45)</f>
        <v>0</v>
      </c>
      <c r="Q44" s="52">
        <f t="shared" si="7"/>
        <v>0</v>
      </c>
      <c r="R44" s="58">
        <f>COUNTIF(Vertices[Clustering Coefficient], "&gt;= " &amp; Q44) - COUNTIF(Vertices[Clustering Coefficient], "&gt;=" &amp; Q45)</f>
        <v>0</v>
      </c>
      <c r="S44" s="52" t="e">
        <f t="shared" ca="1" si="8"/>
        <v>#REF!</v>
      </c>
      <c r="T44" s="53" t="e">
        <f t="shared" ca="1" si="0"/>
        <v>#REF!</v>
      </c>
    </row>
    <row r="45" spans="1:20">
      <c r="E45" s="46">
        <f>MAX(Vertices[Degree])</f>
        <v>0</v>
      </c>
      <c r="F45" s="3">
        <f>COUNTIF(Vertices[Degree], "&gt;= " &amp; E45) - COUNTIF(Vertices[Degree], "&gt;=" &amp; E46)</f>
        <v>0</v>
      </c>
      <c r="G45" s="56">
        <f>MAX(Vertices[In-Degree])</f>
        <v>0</v>
      </c>
      <c r="H45" s="57">
        <f>COUNTIF(Vertices[In-Degree], "&gt;= " &amp; G45) - COUNTIF(Vertices[In-Degree], "&gt;=" &amp; G46)</f>
        <v>0</v>
      </c>
      <c r="I45" s="56">
        <f>MAX(Vertices[Out-Degree])</f>
        <v>0</v>
      </c>
      <c r="J45" s="57">
        <f>COUNTIF(Vertices[Out-Degree], "&gt;= " &amp; I45) - COUNTIF(Vertices[Out-Degree], "&gt;=" &amp; I46)</f>
        <v>0</v>
      </c>
      <c r="K45" s="56">
        <f>MAX(Vertices[Betweenness Centrality])</f>
        <v>0</v>
      </c>
      <c r="L45" s="57">
        <f>COUNTIF(Vertices[Betweenness Centrality], "&gt;= " &amp; K45) - COUNTIF(Vertices[Betweenness Centrality], "&gt;=" &amp; K46)</f>
        <v>0</v>
      </c>
      <c r="M45" s="56">
        <f>MAX(Vertices[Closeness Centrality])</f>
        <v>0</v>
      </c>
      <c r="N45" s="57">
        <f>COUNTIF(Vertices[Closeness Centrality], "&gt;= " &amp; M45) - COUNTIF(Vertices[Closeness Centrality], "&gt;=" &amp; M46)</f>
        <v>0</v>
      </c>
      <c r="O45" s="56">
        <f>MAX(Vertices[Eigenvector Centrality])</f>
        <v>0</v>
      </c>
      <c r="P45" s="57">
        <f>COUNTIF(Vertices[Eigenvector Centrality], "&gt;= " &amp; O45) - COUNTIF(Vertices[Eigenvector Centrality], "&gt;=" &amp; O46)</f>
        <v>0</v>
      </c>
      <c r="Q45" s="56">
        <f>MAX(Vertices[Clustering Coefficient])</f>
        <v>0</v>
      </c>
      <c r="R45" s="60">
        <f>COUNTIF(Vertices[Clustering Coefficient], "&gt;= " &amp; Q45) - COUNTIF(Vertices[Clustering Coefficient], "&gt;=" &amp; Q46)</f>
        <v>0</v>
      </c>
      <c r="S45" s="56" t="e">
        <f ca="1">MAX(INDIRECT(DynamicFilterSourceColumnRange))</f>
        <v>#REF!</v>
      </c>
      <c r="T45" s="57" t="e">
        <f t="shared" ca="1" si="0"/>
        <v>#REF!</v>
      </c>
    </row>
    <row r="47" spans="1:20">
      <c r="A47" s="47" t="s">
        <v>104</v>
      </c>
      <c r="B47" s="47" t="str">
        <f>IF(COUNT(Vertices[In-Degree])&gt;0, G2, NoMetricMessage)</f>
        <v>Not Available</v>
      </c>
    </row>
    <row r="48" spans="1:20">
      <c r="A48" s="47" t="s">
        <v>105</v>
      </c>
      <c r="B48" s="47" t="str">
        <f>IF(COUNT(Vertices[In-Degree])&gt;0, G45, NoMetricMessage)</f>
        <v>Not Available</v>
      </c>
    </row>
    <row r="49" spans="1:2">
      <c r="A49" s="47" t="s">
        <v>106</v>
      </c>
      <c r="B49" s="48" t="str">
        <f>IFERROR(AVERAGE(Vertices[In-Degree]),NoMetricMessage)</f>
        <v>Not Available</v>
      </c>
    </row>
    <row r="50" spans="1:2">
      <c r="A50" s="47" t="s">
        <v>107</v>
      </c>
      <c r="B50" s="48" t="str">
        <f>IFERROR(MEDIAN(Vertices[In-Degree]),NoMetricMessage)</f>
        <v>Not Available</v>
      </c>
    </row>
    <row r="61" spans="1:2">
      <c r="A61" s="47" t="s">
        <v>110</v>
      </c>
      <c r="B61" s="47" t="str">
        <f>IF(COUNT(Vertices[Out-Degree])&gt;0, I2, NoMetricMessage)</f>
        <v>Not Available</v>
      </c>
    </row>
    <row r="62" spans="1:2">
      <c r="A62" s="47" t="s">
        <v>111</v>
      </c>
      <c r="B62" s="47" t="str">
        <f>IF(COUNT(Vertices[Out-Degree])&gt;0, I45, NoMetricMessage)</f>
        <v>Not Available</v>
      </c>
    </row>
    <row r="63" spans="1:2">
      <c r="A63" s="47" t="s">
        <v>112</v>
      </c>
      <c r="B63" s="48" t="str">
        <f>IFERROR(AVERAGE(Vertices[Out-Degree]),NoMetricMessage)</f>
        <v>Not Available</v>
      </c>
    </row>
    <row r="64" spans="1:2">
      <c r="A64" s="47" t="s">
        <v>113</v>
      </c>
      <c r="B64" s="48" t="str">
        <f>IFERROR(MEDIAN(Vertices[Out-Degree]),NoMetricMessage)</f>
        <v>Not Available</v>
      </c>
    </row>
    <row r="75" spans="1:2">
      <c r="A75" s="47" t="s">
        <v>116</v>
      </c>
      <c r="B75" s="47" t="str">
        <f>IF(COUNT(Vertices[Betweenness Centrality])&gt;0, K2, NoMetricMessage)</f>
        <v>Not Available</v>
      </c>
    </row>
    <row r="76" spans="1:2">
      <c r="A76" s="47" t="s">
        <v>117</v>
      </c>
      <c r="B76" s="47" t="str">
        <f>IF(COUNT(Vertices[Betweenness Centrality])&gt;0, K45, NoMetricMessage)</f>
        <v>Not Available</v>
      </c>
    </row>
    <row r="77" spans="1:2">
      <c r="A77" s="47" t="s">
        <v>118</v>
      </c>
      <c r="B77" s="48" t="str">
        <f>IFERROR(AVERAGE(Vertices[Betweenness Centrality]),NoMetricMessage)</f>
        <v>Not Available</v>
      </c>
    </row>
    <row r="78" spans="1:2">
      <c r="A78" s="47" t="s">
        <v>119</v>
      </c>
      <c r="B78" s="48" t="str">
        <f>IFERROR(MEDIAN(Vertices[Betweenness Centrality]),NoMetricMessage)</f>
        <v>Not Available</v>
      </c>
    </row>
    <row r="89" spans="1:2">
      <c r="A89" s="47" t="s">
        <v>122</v>
      </c>
      <c r="B89" s="47" t="str">
        <f>IF(COUNT(Vertices[Closeness Centrality])&gt;0, M2, NoMetricMessage)</f>
        <v>Not Available</v>
      </c>
    </row>
    <row r="90" spans="1:2">
      <c r="A90" s="47" t="s">
        <v>123</v>
      </c>
      <c r="B90" s="47" t="str">
        <f>IF(COUNT(Vertices[Closeness Centrality])&gt;0, M45, NoMetricMessage)</f>
        <v>Not Available</v>
      </c>
    </row>
    <row r="91" spans="1:2">
      <c r="A91" s="47" t="s">
        <v>124</v>
      </c>
      <c r="B91" s="48" t="str">
        <f>IFERROR(AVERAGE(Vertices[Closeness Centrality]),NoMetricMessage)</f>
        <v>Not Available</v>
      </c>
    </row>
    <row r="92" spans="1:2">
      <c r="A92" s="47" t="s">
        <v>125</v>
      </c>
      <c r="B92" s="48" t="str">
        <f>IFERROR(MEDIAN(Vertices[Closeness Centrality]),NoMetricMessage)</f>
        <v>Not Available</v>
      </c>
    </row>
    <row r="103" spans="1:2">
      <c r="A103" s="47" t="s">
        <v>128</v>
      </c>
      <c r="B103" s="47" t="str">
        <f>IF(COUNT(Vertices[Eigenvector Centrality])&gt;0, O2, NoMetricMessage)</f>
        <v>Not Available</v>
      </c>
    </row>
    <row r="104" spans="1:2">
      <c r="A104" s="47" t="s">
        <v>129</v>
      </c>
      <c r="B104" s="47" t="str">
        <f>IF(COUNT(Vertices[Eigenvector Centrality])&gt;0, O45, NoMetricMessage)</f>
        <v>Not Available</v>
      </c>
    </row>
    <row r="105" spans="1:2">
      <c r="A105" s="47" t="s">
        <v>130</v>
      </c>
      <c r="B105" s="48" t="str">
        <f>IFERROR(AVERAGE(Vertices[Eigenvector Centrality]),NoMetricMessage)</f>
        <v>Not Available</v>
      </c>
    </row>
    <row r="106" spans="1:2">
      <c r="A106" s="47" t="s">
        <v>131</v>
      </c>
      <c r="B106" s="48" t="str">
        <f>IFERROR(MEDIAN(Vertices[Eigenvector Centrality]),NoMetricMessage)</f>
        <v>Not Available</v>
      </c>
    </row>
    <row r="117" spans="1:2">
      <c r="A117" s="47" t="s">
        <v>134</v>
      </c>
      <c r="B117" s="47" t="str">
        <f>IF(COUNT(Vertices[Clustering Coefficient])&gt;0, Q2, NoMetricMessage)</f>
        <v>Not Available</v>
      </c>
    </row>
    <row r="118" spans="1:2">
      <c r="A118" s="47" t="s">
        <v>135</v>
      </c>
      <c r="B118" s="47" t="str">
        <f>IF(COUNT(Vertices[Clustering Coefficient])&gt;0, Q45, NoMetricMessage)</f>
        <v>Not Available</v>
      </c>
    </row>
    <row r="119" spans="1:2">
      <c r="A119" s="47" t="s">
        <v>136</v>
      </c>
      <c r="B119" s="48" t="str">
        <f>IFERROR(AVERAGE(Vertices[Clustering Coefficient]),NoMetricMessage)</f>
        <v>Not Available</v>
      </c>
    </row>
    <row r="120" spans="1:2">
      <c r="A120" s="47" t="s">
        <v>137</v>
      </c>
      <c r="B120" s="48"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3">
    <tablePart r:id="rId4"/>
    <tablePart r:id="rId5"/>
    <tablePart r:id="rId6"/>
  </tableParts>
</worksheet>
</file>

<file path=xl/worksheets/sheet7.xml><?xml version="1.0" encoding="utf-8"?>
<worksheet xmlns="http://schemas.openxmlformats.org/spreadsheetml/2006/main" xmlns:r="http://schemas.openxmlformats.org/officeDocument/2006/relationships">
  <sheetPr codeName="Sheet4"/>
  <dimension ref="A1:O23"/>
  <sheetViews>
    <sheetView workbookViewId="0">
      <selection activeCell="A2" sqref="A2"/>
    </sheetView>
  </sheetViews>
  <sheetFormatPr defaultRowHeight="15"/>
  <cols>
    <col min="1" max="1" width="10.42578125" style="1" bestFit="1" customWidth="1"/>
    <col min="2" max="2" width="22.85546875" bestFit="1" customWidth="1"/>
    <col min="3" max="3" width="16.85546875" bestFit="1" customWidth="1"/>
    <col min="4" max="4" width="14.28515625" bestFit="1" customWidth="1"/>
    <col min="5" max="5" width="14.28515625" customWidth="1"/>
    <col min="7" max="7" width="39.140625" bestFit="1" customWidth="1"/>
    <col min="8" max="8" width="10.85546875" bestFit="1" customWidth="1"/>
    <col min="10" max="10" width="8.42578125" bestFit="1" customWidth="1"/>
    <col min="11" max="11" width="10" bestFit="1" customWidth="1"/>
    <col min="12" max="12" width="11.85546875" bestFit="1" customWidth="1"/>
    <col min="13" max="13" width="12.140625" bestFit="1" customWidth="1"/>
  </cols>
  <sheetData>
    <row r="1" spans="1:15" s="4" customFormat="1" ht="36" customHeight="1">
      <c r="A1" s="5" t="s">
        <v>6</v>
      </c>
      <c r="B1" s="4" t="s">
        <v>7</v>
      </c>
      <c r="C1" s="4" t="s">
        <v>9</v>
      </c>
      <c r="D1" s="4" t="s">
        <v>14</v>
      </c>
      <c r="E1" s="4" t="s">
        <v>78</v>
      </c>
      <c r="G1" s="4" t="s">
        <v>20</v>
      </c>
      <c r="H1" s="4" t="s">
        <v>19</v>
      </c>
      <c r="J1" s="4" t="s">
        <v>24</v>
      </c>
      <c r="K1" s="4" t="s">
        <v>25</v>
      </c>
      <c r="L1" s="4" t="s">
        <v>26</v>
      </c>
      <c r="M1" s="4" t="s">
        <v>27</v>
      </c>
    </row>
    <row r="2" spans="1:15">
      <c r="A2" s="1" t="s">
        <v>62</v>
      </c>
      <c r="B2" t="s">
        <v>65</v>
      </c>
      <c r="C2" t="s">
        <v>66</v>
      </c>
      <c r="D2" t="s">
        <v>76</v>
      </c>
      <c r="E2" t="s">
        <v>79</v>
      </c>
      <c r="G2" t="s">
        <v>21</v>
      </c>
      <c r="H2">
        <v>79</v>
      </c>
      <c r="J2" s="4"/>
      <c r="K2" s="4"/>
      <c r="L2" s="4"/>
      <c r="M2" s="4"/>
    </row>
    <row r="3" spans="1:15">
      <c r="A3" s="1" t="s">
        <v>63</v>
      </c>
      <c r="B3" t="s">
        <v>63</v>
      </c>
      <c r="C3" t="s">
        <v>67</v>
      </c>
      <c r="D3" t="s">
        <v>77</v>
      </c>
      <c r="E3" t="s">
        <v>80</v>
      </c>
      <c r="G3" s="12" t="s">
        <v>32</v>
      </c>
      <c r="H3" s="13">
        <v>0</v>
      </c>
    </row>
    <row r="4" spans="1:15">
      <c r="A4" s="1" t="s">
        <v>64</v>
      </c>
      <c r="B4" t="s">
        <v>64</v>
      </c>
      <c r="C4" t="s">
        <v>68</v>
      </c>
      <c r="D4">
        <v>0</v>
      </c>
      <c r="E4" t="s">
        <v>81</v>
      </c>
      <c r="G4" t="s">
        <v>33</v>
      </c>
      <c r="H4" t="s">
        <v>34</v>
      </c>
    </row>
    <row r="5" spans="1:15">
      <c r="A5">
        <v>1</v>
      </c>
      <c r="B5" t="s">
        <v>62</v>
      </c>
      <c r="C5" t="s">
        <v>69</v>
      </c>
      <c r="D5">
        <v>1</v>
      </c>
      <c r="E5" t="s">
        <v>82</v>
      </c>
      <c r="G5" s="12" t="s">
        <v>44</v>
      </c>
      <c r="H5" s="12" t="b">
        <v>1</v>
      </c>
    </row>
    <row r="6" spans="1:15">
      <c r="A6">
        <v>0</v>
      </c>
      <c r="B6">
        <v>1</v>
      </c>
      <c r="C6" t="s">
        <v>70</v>
      </c>
      <c r="E6" t="s">
        <v>83</v>
      </c>
      <c r="G6" s="12" t="s">
        <v>89</v>
      </c>
      <c r="H6" s="12" t="b">
        <v>0</v>
      </c>
      <c r="O6" t="s">
        <v>145</v>
      </c>
    </row>
    <row r="7" spans="1:15">
      <c r="A7">
        <v>2</v>
      </c>
      <c r="B7">
        <v>0</v>
      </c>
      <c r="C7" t="s">
        <v>71</v>
      </c>
      <c r="E7" t="s">
        <v>84</v>
      </c>
      <c r="G7" s="12" t="s">
        <v>49</v>
      </c>
      <c r="H7" s="12" t="b">
        <v>1</v>
      </c>
    </row>
    <row r="8" spans="1:15">
      <c r="A8"/>
      <c r="B8">
        <v>2</v>
      </c>
      <c r="C8" t="s">
        <v>72</v>
      </c>
      <c r="E8" t="s">
        <v>85</v>
      </c>
      <c r="G8" s="12" t="s">
        <v>42</v>
      </c>
      <c r="H8" s="12" t="b">
        <v>0</v>
      </c>
    </row>
    <row r="9" spans="1:15">
      <c r="A9"/>
      <c r="B9">
        <v>4</v>
      </c>
      <c r="C9" t="s">
        <v>73</v>
      </c>
      <c r="E9" t="s">
        <v>86</v>
      </c>
      <c r="G9" s="12" t="s">
        <v>43</v>
      </c>
      <c r="H9" s="12" t="b">
        <v>1</v>
      </c>
    </row>
    <row r="10" spans="1:15">
      <c r="A10"/>
      <c r="C10" t="s">
        <v>74</v>
      </c>
      <c r="E10" t="s">
        <v>87</v>
      </c>
      <c r="G10" s="12" t="s">
        <v>45</v>
      </c>
      <c r="H10" s="12" t="b">
        <v>0</v>
      </c>
    </row>
    <row r="11" spans="1:15">
      <c r="A11"/>
      <c r="C11" t="s">
        <v>57</v>
      </c>
      <c r="E11">
        <v>1</v>
      </c>
      <c r="G11" s="12" t="s">
        <v>46</v>
      </c>
      <c r="H11" s="12" t="b">
        <v>0</v>
      </c>
    </row>
    <row r="12" spans="1:15">
      <c r="A12"/>
      <c r="C12" t="s">
        <v>75</v>
      </c>
      <c r="E12">
        <v>2</v>
      </c>
      <c r="G12" s="12" t="s">
        <v>48</v>
      </c>
      <c r="H12" s="12" t="b">
        <v>1</v>
      </c>
    </row>
    <row r="13" spans="1:15">
      <c r="A13"/>
      <c r="C13">
        <v>1</v>
      </c>
      <c r="E13">
        <v>3</v>
      </c>
      <c r="G13" s="12" t="s">
        <v>90</v>
      </c>
      <c r="H13" s="12"/>
    </row>
    <row r="14" spans="1:15">
      <c r="C14">
        <v>2</v>
      </c>
      <c r="E14">
        <v>4</v>
      </c>
      <c r="G14" s="12" t="s">
        <v>91</v>
      </c>
      <c r="H14" s="12"/>
    </row>
    <row r="15" spans="1:15">
      <c r="C15">
        <v>3</v>
      </c>
      <c r="E15">
        <v>5</v>
      </c>
      <c r="G15" s="12" t="s">
        <v>92</v>
      </c>
      <c r="H15" s="12"/>
    </row>
    <row r="16" spans="1:15">
      <c r="C16">
        <v>4</v>
      </c>
      <c r="E16">
        <v>6</v>
      </c>
    </row>
    <row r="17" spans="3:5">
      <c r="C17">
        <v>5</v>
      </c>
      <c r="E17">
        <v>7</v>
      </c>
    </row>
    <row r="18" spans="3:5">
      <c r="C18">
        <v>6</v>
      </c>
      <c r="E18">
        <v>8</v>
      </c>
    </row>
    <row r="19" spans="3:5">
      <c r="C19">
        <v>7</v>
      </c>
      <c r="E19">
        <v>9</v>
      </c>
    </row>
    <row r="20" spans="3:5">
      <c r="C20">
        <v>8</v>
      </c>
    </row>
    <row r="21" spans="3:5">
      <c r="C21">
        <v>9</v>
      </c>
    </row>
    <row r="22" spans="3:5">
      <c r="C22">
        <v>10</v>
      </c>
    </row>
    <row r="23" spans="3:5">
      <c r="C23">
        <v>11</v>
      </c>
    </row>
  </sheetData>
  <dataConsolidate/>
  <pageMargins left="0.7" right="0.7" top="0.75" bottom="0.75" header="0.3" footer="0.3"/>
  <pageSetup orientation="portrait" horizontalDpi="0" verticalDpi="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Edges</vt:lpstr>
      <vt:lpstr>Vertices</vt:lpstr>
      <vt:lpstr>Do Not Delete</vt:lpstr>
      <vt:lpstr>Clusters</vt:lpstr>
      <vt:lpstr>Cluster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ValidEdgeVisibilities</vt:lpstr>
      <vt:lpstr>ValidVertexLabelPositions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Maren</dc:creator>
  <cp:lastModifiedBy>Maren</cp:lastModifiedBy>
  <dcterms:created xsi:type="dcterms:W3CDTF">2008-01-30T00:41:58Z</dcterms:created>
  <dcterms:modified xsi:type="dcterms:W3CDTF">2010-02-18T20:26:45Z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4" name="Solution ID">
    <vt:lpwstr>{15727DE6-F92D-4E46-ACB4-0E2C58B31A18}</vt:lpwstr>
  </property>
  <property fmtid="{D5CDD505-2E9C-101B-9397-08002B2CF9AE}" pid="5" name="_AssemblyLocation">
    <vt:lpwstr>Microsoft.NodeXL.ExcelTemplate.vsto|aa51c0f3-62b4-4782-83a8-a15dcdd17698</vt:lpwstr>
  </property>
  <property fmtid="{D5CDD505-2E9C-101B-9397-08002B2CF9AE}" pid="6" name="_AssemblyName">
    <vt:lpwstr>4E3C66D5-58D4-491E-A7D4-64AF99AF6E8B</vt:lpwstr>
  </property>
</Properties>
</file>

<file path=vstoDataStore/_rels/item1.xml.rels>&#65279;<?xml version="1.0" encoding="utf-8"?><Relationships xmlns="http://schemas.openxmlformats.org/package/2006/relationships"><Relationship Type="http://schemas.openxmlformats.org/officeDocument/2006/relationships/customXmlProps" Target="itemProps1.xml" Id="Rb5af886d8aca4172" /></Relationships>
</file>

<file path=vstoDataStore/item1.xml><?xml version="1.0" encoding="utf-8"?>
<cdm:cachedDataManifest xmlns:cdm="http://schemas.microsoft.com/2004/VisualStudio/Tools/Applications/CachedDataManifest.xsd" cdm:revision="1"/>
</file>

<file path=vstoDataStore/itemProps1.xml><?xml version="1.0" encoding="utf-8"?>
<ds:datastoreItem xmlns:ds="http://schemas.openxmlformats.org/officeDocument/2006/customXml" ds:itemID="{C28C4A4D-05D5-44F8-8C47-78D7DC0A7656}">
  <ds:schemaRefs/>
</ds:datastoreItem>
</file>