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/>
  <xr:revisionPtr revIDLastSave="0" documentId="13_ncr:1_{470C4A35-5C52-4B19-A16D-B47CA4AA906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C43" i="1"/>
  <c r="C44" i="1" s="1"/>
  <c r="C45" i="1" s="1"/>
  <c r="C46" i="1" s="1"/>
  <c r="C47" i="1" s="1"/>
  <c r="C48" i="1" s="1"/>
  <c r="C42" i="1"/>
  <c r="C41" i="1"/>
  <c r="A43" i="1"/>
  <c r="A44" i="1"/>
  <c r="A45" i="1"/>
  <c r="A46" i="1"/>
  <c r="A47" i="1"/>
  <c r="A48" i="1"/>
  <c r="A49" i="1"/>
  <c r="A42" i="1"/>
  <c r="B42" i="1"/>
  <c r="B43" i="1"/>
  <c r="B44" i="1"/>
  <c r="B45" i="1"/>
  <c r="B46" i="1"/>
  <c r="B47" i="1"/>
  <c r="B48" i="1"/>
  <c r="B41" i="1"/>
  <c r="N13" i="1" l="1"/>
  <c r="C34" i="1"/>
  <c r="C29" i="1"/>
  <c r="A29" i="1"/>
  <c r="B34" i="1" l="1"/>
  <c r="N4" i="1" l="1"/>
  <c r="N5" i="1" s="1"/>
  <c r="B12" i="1"/>
  <c r="A16" i="1" s="1"/>
  <c r="D12" i="1"/>
  <c r="N6" i="1" l="1"/>
  <c r="N7" i="1" s="1"/>
  <c r="N8" i="1" s="1"/>
  <c r="B16" i="1" l="1"/>
  <c r="A17" i="1"/>
  <c r="C16" i="1" l="1"/>
  <c r="D16" i="1"/>
  <c r="A18" i="1"/>
  <c r="B17" i="1"/>
  <c r="B29" i="1" s="1"/>
  <c r="E16" i="1" l="1"/>
  <c r="F16" i="1" s="1"/>
  <c r="D17" i="1"/>
  <c r="B18" i="1"/>
  <c r="B30" i="1" s="1"/>
  <c r="A19" i="1"/>
  <c r="C17" i="1"/>
  <c r="A30" i="1"/>
  <c r="D18" i="1" l="1"/>
  <c r="E18" i="1" s="1"/>
  <c r="F18" i="1" s="1"/>
  <c r="E17" i="1"/>
  <c r="F17" i="1" s="1"/>
  <c r="A20" i="1"/>
  <c r="B19" i="1"/>
  <c r="B31" i="1" s="1"/>
  <c r="A31" i="1"/>
  <c r="C18" i="1"/>
  <c r="C30" i="1" l="1"/>
  <c r="D19" i="1"/>
  <c r="C31" i="1" s="1"/>
  <c r="A32" i="1"/>
  <c r="C19" i="1"/>
  <c r="A21" i="1"/>
  <c r="B20" i="1"/>
  <c r="B32" i="1" s="1"/>
  <c r="D20" i="1" l="1"/>
  <c r="C32" i="1" s="1"/>
  <c r="E19" i="1"/>
  <c r="F19" i="1" s="1"/>
  <c r="C20" i="1"/>
  <c r="A22" i="1"/>
  <c r="B21" i="1"/>
  <c r="B33" i="1" s="1"/>
  <c r="A33" i="1"/>
  <c r="D21" i="1" l="1"/>
  <c r="E21" i="1" s="1"/>
  <c r="F21" i="1" s="1"/>
  <c r="E20" i="1"/>
  <c r="F20" i="1" s="1"/>
  <c r="C21" i="1"/>
  <c r="A23" i="1"/>
  <c r="B22" i="1"/>
  <c r="D22" i="1" s="1"/>
  <c r="A34" i="1"/>
  <c r="B23" i="1" l="1"/>
  <c r="D23" i="1" s="1"/>
  <c r="C33" i="1"/>
  <c r="E36" i="1" s="1"/>
  <c r="H36" i="1" s="1"/>
  <c r="C22" i="1"/>
  <c r="C23" i="1" l="1"/>
  <c r="D24" i="1"/>
  <c r="E22" i="1"/>
  <c r="F22" i="1" s="1"/>
  <c r="C35" i="1"/>
  <c r="E23" i="1"/>
  <c r="F23" i="1" s="1"/>
  <c r="N11" i="1"/>
  <c r="N14" i="1" l="1"/>
  <c r="N15" i="1" s="1"/>
  <c r="D29" i="1" s="1"/>
  <c r="E29" i="1" s="1"/>
  <c r="I29" i="1" s="1"/>
  <c r="D31" i="1" l="1"/>
  <c r="E31" i="1" s="1"/>
  <c r="I31" i="1" s="1"/>
  <c r="D32" i="1"/>
  <c r="E32" i="1" s="1"/>
  <c r="I32" i="1" s="1"/>
  <c r="D33" i="1"/>
  <c r="E33" i="1" s="1"/>
  <c r="I33" i="1" s="1"/>
  <c r="D30" i="1"/>
  <c r="F30" i="1" s="1"/>
  <c r="G30" i="1" s="1"/>
  <c r="F29" i="1"/>
  <c r="G29" i="1" s="1"/>
  <c r="H29" i="1" s="1"/>
  <c r="D34" i="1"/>
  <c r="E34" i="1" s="1"/>
  <c r="I34" i="1" s="1"/>
  <c r="F31" i="1"/>
  <c r="G31" i="1" s="1"/>
  <c r="F34" i="1" l="1"/>
  <c r="G34" i="1" s="1"/>
  <c r="H34" i="1" s="1"/>
  <c r="E30" i="1"/>
  <c r="I30" i="1" s="1"/>
  <c r="F32" i="1"/>
  <c r="G32" i="1" s="1"/>
  <c r="F33" i="1"/>
  <c r="G33" i="1" s="1"/>
  <c r="D35" i="1"/>
  <c r="H30" i="1"/>
  <c r="H31" i="1"/>
  <c r="H33" i="1"/>
  <c r="E35" i="1"/>
  <c r="I35" i="1"/>
  <c r="H32" i="1"/>
  <c r="H35" i="1" l="1"/>
</calcChain>
</file>

<file path=xl/sharedStrings.xml><?xml version="1.0" encoding="utf-8"?>
<sst xmlns="http://schemas.openxmlformats.org/spreadsheetml/2006/main" count="40" uniqueCount="38">
  <si>
    <t>Кол-во интервалов по формуле Стерджесса k</t>
  </si>
  <si>
    <t>Округление k</t>
  </si>
  <si>
    <t>Объем выборки n</t>
  </si>
  <si>
    <t>Размах выборки W</t>
  </si>
  <si>
    <t xml:space="preserve">max = </t>
  </si>
  <si>
    <t xml:space="preserve">min = </t>
  </si>
  <si>
    <t>Длина каждого интервала h</t>
  </si>
  <si>
    <t>Округлив с точн. до 0,1 в большую сторону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</si>
  <si>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</si>
  <si>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</si>
  <si>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</si>
  <si>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</si>
  <si>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</si>
  <si>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</si>
  <si>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</si>
  <si>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</si>
  <si>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x-cp=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</si>
  <si>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</si>
  <si>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</si>
  <si>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</si>
  <si>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</si>
  <si>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</si>
  <si>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pi</t>
  </si>
  <si>
    <t>n*pi</t>
  </si>
  <si>
    <t>(ni-npi)^2</t>
  </si>
  <si>
    <t>ni^2/npi</t>
  </si>
  <si>
    <t>(ninpi)^2/npi</t>
  </si>
  <si>
    <t>Исходные данные</t>
  </si>
  <si>
    <t>ni-n*pi</t>
  </si>
  <si>
    <t xml:space="preserve">X2Расч = </t>
  </si>
  <si>
    <t xml:space="preserve">k-r-1 = </t>
  </si>
  <si>
    <t xml:space="preserve">X2Табл = </t>
  </si>
  <si>
    <t>Вариант 8</t>
  </si>
  <si>
    <t>xi+h)</t>
  </si>
  <si>
    <t>Эмпирическая функция распределения</t>
  </si>
  <si>
    <t>(xi*</t>
  </si>
  <si>
    <t>xi*+h]</t>
  </si>
  <si>
    <t>F*(x)=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</si>
</sst>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5" borderId="0" xfId="0" applyFont="1" applyFill="1"/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0" fontId="1" fillId="7" borderId="1" xfId="0" applyFont="1" applyFill="1" applyBorder="1"/>
    <xf numFmtId="165" fontId="1" fillId="3" borderId="1" xfId="0" applyNumberFormat="1" applyFont="1" applyFill="1" applyBorder="1"/>
    <xf numFmtId="165" fontId="1" fillId="5" borderId="0" xfId="0" applyNumberFormat="1" applyFont="1" applyFill="1"/>
    <xf numFmtId="0" fontId="4" fillId="0" borderId="0" xfId="0" applyFont="1"/>
    <xf numFmtId="2" fontId="4" fillId="0" borderId="0" xfId="0" applyNumberFormat="1" applyFont="1"/>
    <xf numFmtId="2" fontId="4" fillId="6" borderId="0" xfId="0" applyNumberFormat="1" applyFont="1" applyFill="1"/>
    <xf numFmtId="0" fontId="1" fillId="8" borderId="1" xfId="0" applyFont="1" applyFill="1" applyBorder="1"/>
    <xf numFmtId="0" fontId="5" fillId="8" borderId="1" xfId="0" applyFont="1" applyFill="1" applyBorder="1"/>
    <xf numFmtId="0" fontId="1" fillId="3" borderId="1" xfId="0" applyFont="1" applyFill="1" applyBorder="1"/>
    <xf numFmtId="0" fontId="6" fillId="7" borderId="1" xfId="0" applyFont="1" applyFill="1" applyBorder="1"/>
    <xf numFmtId="0" fontId="1" fillId="7" borderId="3" xfId="0" applyFont="1" applyFill="1" applyBorder="1"/>
    <xf numFmtId="0" fontId="6" fillId="7" borderId="4" xfId="0" applyFont="1" applyFill="1" applyBorder="1"/>
    <xf numFmtId="0" fontId="6" fillId="0" borderId="0" xfId="0" applyFont="1"/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10" borderId="1" xfId="0" applyFill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Лист1!$C$16:$C$23</c:f>
              <c:numCache>
                <c:formatCode>0.0</c:formatCode>
                <c:ptCount val="8"/>
                <c:pt idx="0">
                  <c:v>14.4</c:v>
                </c:pt>
                <c:pt idx="1">
                  <c:v>19.200000000000003</c:v>
                </c:pt>
                <c:pt idx="2">
                  <c:v>24</c:v>
                </c:pt>
                <c:pt idx="3">
                  <c:v>28.800000000000004</c:v>
                </c:pt>
                <c:pt idx="4">
                  <c:v>33.6</c:v>
                </c:pt>
                <c:pt idx="5">
                  <c:v>38.4</c:v>
                </c:pt>
                <c:pt idx="6">
                  <c:v>43.199999999999996</c:v>
                </c:pt>
                <c:pt idx="7">
                  <c:v>47.999999999999993</c:v>
                </c:pt>
              </c:numCache>
            </c:numRef>
          </c:cat>
          <c:val>
            <c:numRef>
              <c:f>Лист1!$F$16:$F$23</c:f>
              <c:numCache>
                <c:formatCode>0.000</c:formatCode>
                <c:ptCount val="8"/>
                <c:pt idx="0">
                  <c:v>6.2499999999999986E-3</c:v>
                </c:pt>
                <c:pt idx="1">
                  <c:v>3.1249999999999993E-2</c:v>
                </c:pt>
                <c:pt idx="2">
                  <c:v>3.3333333333333326E-2</c:v>
                </c:pt>
                <c:pt idx="3">
                  <c:v>4.9999999999999989E-2</c:v>
                </c:pt>
                <c:pt idx="4">
                  <c:v>1.8749999999999996E-2</c:v>
                </c:pt>
                <c:pt idx="5">
                  <c:v>4.374999999999999E-2</c:v>
                </c:pt>
                <c:pt idx="6">
                  <c:v>1.2499999999999997E-2</c:v>
                </c:pt>
                <c:pt idx="7">
                  <c:v>1.2499999999999997E-2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9-4F68-919A-1CA94CF24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897887631"/>
        <c:axId val="897885967"/>
      </c:barChart>
      <c:catAx>
        <c:axId val="8978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Середины</a:t>
                </a:r>
                <a:r>
                  <a:rPr lang="ru-RU" baseline="0"/>
                  <a:t> интервалов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7885967"/>
        <c:crosses val="autoZero"/>
        <c:auto val="1"/>
        <c:lblAlgn val="ctr"/>
        <c:lblOffset val="100"/>
        <c:noMultiLvlLbl val="0"/>
      </c:catAx>
      <c:valAx>
        <c:axId val="8978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788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194310</xdr:rowOff>
    </xdr:from>
    <xdr:to>
      <xdr:col>15</xdr:col>
      <xdr:colOff>563880</xdr:colOff>
      <xdr:row>30</xdr:row>
      <xdr:rowOff>171450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53340</xdr:colOff>
      <xdr:row>31</xdr:row>
      <xdr:rowOff>190500</xdr:rowOff>
    </xdr:from>
    <xdr:to>
      <xdr:col>13</xdr:col>
      <xdr:colOff>45720</xdr:colOff>
      <xdr:row>40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452360" y="6736080"/>
              <a:ext cx="27889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𝑛</m:t>
                      </m:r>
                    </m:e>
                  </m:nary>
                </m:oMath>
              </a14:m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</a:t>
              </a:r>
              <a:r>
                <a:rPr lang="ru-RU" sz="1100" baseline="0"/>
                <a:t>5</a:t>
              </a:r>
              <a:endParaRPr lang="en-US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расч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𝑝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 )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35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𝑘</m:t>
                      </m:r>
                    </m:sup>
                    <m:e>
                      <m:f>
                        <m:f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ru-RU" sz="110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sSub>
                                <m:sSubPr>
                                  <m:ctrlPr>
                                    <a:rPr lang="ru-RU" sz="11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𝑖</m:t>
                                  </m:r>
                                </m:sub>
                              </m:sSub>
                            </m:e>
                            <m:sup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den>
                      </m:f>
                    </m:e>
                  </m:nary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sSubSup>
                    <m:sSubSup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  <m:sub>
                      <m:r>
                        <a:rPr lang="ru-RU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расч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US" sz="1100"/>
                <a:t> +</a:t>
              </a:r>
              <a:r>
                <a:rPr lang="en-US" sz="1100" baseline="0"/>
                <a:t> n = I3</a:t>
              </a:r>
              <a:r>
                <a:rPr lang="ru-RU" sz="1100" baseline="0"/>
                <a:t>5</a:t>
              </a:r>
              <a:r>
                <a:rPr lang="en-US" sz="1100" baseline="0"/>
                <a:t> = H3</a:t>
              </a:r>
              <a:r>
                <a:rPr lang="ru-RU" sz="1100" baseline="0"/>
                <a:t>5</a:t>
              </a:r>
              <a:r>
                <a:rPr lang="en-US" sz="1100" baseline="0"/>
                <a:t> + N3</a:t>
              </a:r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7452360" y="6736080"/>
              <a:ext cx="2788920" cy="15468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^𝑘▒〖𝑛𝑝_𝑖=𝑛〗</a:t>
              </a:r>
              <a:r>
                <a:rPr lang="en-US" sz="1100"/>
                <a:t> = </a:t>
              </a:r>
              <a:r>
                <a:rPr lang="ru-RU" sz="1100"/>
                <a:t>ячейка</a:t>
              </a:r>
              <a:r>
                <a:rPr lang="ru-RU" sz="1100" baseline="0"/>
                <a:t> </a:t>
              </a:r>
              <a:r>
                <a:rPr lang="en-US" sz="1100" baseline="0"/>
                <a:t>E3</a:t>
              </a:r>
              <a:r>
                <a:rPr lang="ru-RU" sz="1100" baseline="0"/>
                <a:t>5</a:t>
              </a:r>
              <a:endParaRPr lang="en-US" sz="1100" baseline="0"/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_расч^</a:t>
              </a:r>
              <a:r>
                <a:rPr lang="en-US" sz="1100" b="0" i="0">
                  <a:latin typeface="Cambria Math" panose="02040503050406030204" pitchFamily="18" charset="0"/>
                </a:rPr>
                <a:t>2= ∑_(𝑖=1)^𝑘▒〖〖(𝑛_𝑖  −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en-US" sz="1100" b="0" i="0">
                  <a:latin typeface="Cambria Math" panose="02040503050406030204" pitchFamily="18" charset="0"/>
                </a:rPr>
                <a:t> )〗^2/(𝑛𝑝_𝑖 )=𝐻</a:t>
              </a:r>
              <a:r>
                <a:rPr lang="ru-RU" sz="1100" b="0" i="0">
                  <a:latin typeface="Cambria Math" panose="02040503050406030204" pitchFamily="18" charset="0"/>
                </a:rPr>
                <a:t>35</a:t>
              </a:r>
              <a:r>
                <a:rPr lang="en-US" sz="1100" b="0" i="0">
                  <a:latin typeface="Cambria Math" panose="02040503050406030204" pitchFamily="18" charset="0"/>
                </a:rPr>
                <a:t>〗</a:t>
              </a:r>
              <a:endParaRPr lang="en-US" sz="1100"/>
            </a:p>
            <a:p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𝑖=1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^𝑘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ru-RU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𝑛𝑝_𝑖 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_расч^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/>
                <a:t> +</a:t>
              </a:r>
              <a:r>
                <a:rPr lang="en-US" sz="1100" baseline="0"/>
                <a:t> n = I3</a:t>
              </a:r>
              <a:r>
                <a:rPr lang="ru-RU" sz="1100" baseline="0"/>
                <a:t>5</a:t>
              </a:r>
              <a:r>
                <a:rPr lang="en-US" sz="1100" baseline="0"/>
                <a:t> = H3</a:t>
              </a:r>
              <a:r>
                <a:rPr lang="ru-RU" sz="1100" baseline="0"/>
                <a:t>5</a:t>
              </a:r>
              <a:r>
                <a:rPr lang="en-US" sz="1100" baseline="0"/>
                <a:t> + N3</a:t>
              </a:r>
              <a:endParaRPr lang="ru-RU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8" workbookViewId="0">
      <selection activeCell="J14" sqref="J14"/>
    </sheetView>
  </sheetViews>
  <sheetFormatPr defaultRowHeight="14.25" x14ac:dyDescent="0.45"/>
  <cols>
    <col min="1" max="1" width="10.796875" customWidth="1"/>
    <col min="2" max="2" width="8.46484375" customWidth="1"/>
    <col min="3" max="9" width="9" bestFit="1" customWidth="1"/>
    <col min="12" max="12" width="7.33203125" bestFit="1" customWidth="1"/>
    <col min="13" max="13" width="40.796875" bestFit="1" customWidth="1"/>
  </cols>
  <sheetData>
    <row r="1" spans="1:14" ht="17.649999999999999" x14ac:dyDescent="0.5">
      <c r="A1" s="24" t="s">
        <v>32</v>
      </c>
      <c r="B1" s="24"/>
      <c r="C1" s="24"/>
      <c r="D1" s="25" t="s">
        <v>27</v>
      </c>
      <c r="E1" s="25"/>
      <c r="F1" s="25"/>
      <c r="G1" s="1"/>
      <c r="H1" s="1"/>
    </row>
    <row r="2" spans="1:14" ht="15" x14ac:dyDescent="0.45">
      <c r="A2" s="23">
        <v>19</v>
      </c>
      <c r="B2" s="23">
        <v>25</v>
      </c>
      <c r="C2" s="23">
        <v>30</v>
      </c>
      <c r="D2" s="23">
        <v>21</v>
      </c>
      <c r="E2" s="23">
        <v>17</v>
      </c>
      <c r="F2" s="23">
        <v>29</v>
      </c>
      <c r="G2" s="23">
        <v>26</v>
      </c>
      <c r="H2" s="23">
        <v>19</v>
      </c>
      <c r="I2" s="23">
        <v>21</v>
      </c>
      <c r="J2" s="23">
        <v>19</v>
      </c>
    </row>
    <row r="3" spans="1:14" ht="18" x14ac:dyDescent="0.55000000000000004">
      <c r="A3" s="23">
        <v>37</v>
      </c>
      <c r="B3" s="23">
        <v>36</v>
      </c>
      <c r="C3" s="23">
        <v>26</v>
      </c>
      <c r="D3" s="23">
        <v>32</v>
      </c>
      <c r="E3" s="23">
        <v>34</v>
      </c>
      <c r="F3" s="23">
        <v>23</v>
      </c>
      <c r="G3" s="23">
        <v>22</v>
      </c>
      <c r="H3" s="23">
        <v>37</v>
      </c>
      <c r="I3" s="23">
        <v>31</v>
      </c>
      <c r="J3" s="23">
        <v>26</v>
      </c>
      <c r="M3" s="1" t="s">
        <v>2</v>
      </c>
      <c r="N3" s="11">
        <v>100</v>
      </c>
    </row>
    <row r="4" spans="1:14" ht="18" x14ac:dyDescent="0.55000000000000004">
      <c r="A4" s="23">
        <v>20</v>
      </c>
      <c r="B4" s="23">
        <v>30</v>
      </c>
      <c r="C4" s="23">
        <v>23</v>
      </c>
      <c r="D4" s="23">
        <v>23</v>
      </c>
      <c r="E4" s="23">
        <v>39</v>
      </c>
      <c r="F4" s="23">
        <v>32</v>
      </c>
      <c r="G4" s="23">
        <v>44</v>
      </c>
      <c r="H4" s="23">
        <v>39</v>
      </c>
      <c r="I4" s="23">
        <v>21</v>
      </c>
      <c r="J4" s="23">
        <v>28</v>
      </c>
      <c r="M4" s="1" t="s">
        <v>0</v>
      </c>
      <c r="N4" s="11">
        <f>1+LOG(N3,2)</f>
        <v>7.6438561897747253</v>
      </c>
    </row>
    <row r="5" spans="1:14" ht="18" x14ac:dyDescent="0.55000000000000004">
      <c r="A5" s="23">
        <v>26</v>
      </c>
      <c r="B5" s="23">
        <v>46</v>
      </c>
      <c r="C5" s="23">
        <v>28</v>
      </c>
      <c r="D5" s="23">
        <v>21</v>
      </c>
      <c r="E5" s="23">
        <v>31</v>
      </c>
      <c r="F5" s="23">
        <v>46</v>
      </c>
      <c r="G5" s="23">
        <v>31</v>
      </c>
      <c r="H5" s="23">
        <v>49</v>
      </c>
      <c r="I5" s="23">
        <v>29</v>
      </c>
      <c r="J5" s="23">
        <v>44</v>
      </c>
      <c r="M5" s="1" t="s">
        <v>1</v>
      </c>
      <c r="N5" s="11">
        <f>ROUND(N4,0)</f>
        <v>8</v>
      </c>
    </row>
    <row r="6" spans="1:14" ht="18" x14ac:dyDescent="0.55000000000000004">
      <c r="A6" s="23">
        <v>30</v>
      </c>
      <c r="B6" s="23">
        <v>26</v>
      </c>
      <c r="C6" s="23">
        <v>38</v>
      </c>
      <c r="D6" s="23">
        <v>48</v>
      </c>
      <c r="E6" s="23">
        <v>30</v>
      </c>
      <c r="F6" s="23">
        <v>33</v>
      </c>
      <c r="G6" s="23">
        <v>14</v>
      </c>
      <c r="H6" s="23">
        <v>19</v>
      </c>
      <c r="I6" s="23">
        <v>32</v>
      </c>
      <c r="J6" s="23">
        <v>38</v>
      </c>
      <c r="M6" s="1" t="s">
        <v>3</v>
      </c>
      <c r="N6" s="11">
        <f>D12-B12</f>
        <v>38</v>
      </c>
    </row>
    <row r="7" spans="1:14" ht="18" x14ac:dyDescent="0.55000000000000004">
      <c r="A7" s="23">
        <v>36</v>
      </c>
      <c r="B7" s="23">
        <v>36</v>
      </c>
      <c r="C7" s="23">
        <v>39</v>
      </c>
      <c r="D7" s="23">
        <v>20</v>
      </c>
      <c r="E7" s="23">
        <v>37</v>
      </c>
      <c r="F7" s="23">
        <v>38</v>
      </c>
      <c r="G7" s="23">
        <v>29</v>
      </c>
      <c r="H7" s="23">
        <v>22</v>
      </c>
      <c r="I7" s="23">
        <v>34</v>
      </c>
      <c r="J7" s="23">
        <v>24</v>
      </c>
      <c r="M7" s="1" t="s">
        <v>6</v>
      </c>
      <c r="N7" s="11">
        <f>N6/N5</f>
        <v>4.75</v>
      </c>
    </row>
    <row r="8" spans="1:14" ht="18" x14ac:dyDescent="0.55000000000000004">
      <c r="A8" s="23">
        <v>19</v>
      </c>
      <c r="B8" s="23">
        <v>30</v>
      </c>
      <c r="C8" s="23">
        <v>38</v>
      </c>
      <c r="D8" s="23">
        <v>31</v>
      </c>
      <c r="E8" s="23">
        <v>36</v>
      </c>
      <c r="F8" s="23">
        <v>25</v>
      </c>
      <c r="G8" s="23">
        <v>32</v>
      </c>
      <c r="H8" s="23">
        <v>29</v>
      </c>
      <c r="I8" s="23">
        <v>31</v>
      </c>
      <c r="J8" s="23">
        <v>31</v>
      </c>
      <c r="M8" s="1" t="s">
        <v>7</v>
      </c>
      <c r="N8" s="11">
        <f>_xlfn.CEILING.MATH(N7,0.1)</f>
        <v>4.8000000000000007</v>
      </c>
    </row>
    <row r="9" spans="1:14" ht="18" x14ac:dyDescent="0.55000000000000004">
      <c r="A9" s="23">
        <v>40</v>
      </c>
      <c r="B9" s="23">
        <v>28</v>
      </c>
      <c r="C9" s="23">
        <v>21</v>
      </c>
      <c r="D9" s="23">
        <v>37</v>
      </c>
      <c r="E9" s="23">
        <v>37</v>
      </c>
      <c r="F9" s="23">
        <v>50</v>
      </c>
      <c r="G9" s="23">
        <v>42</v>
      </c>
      <c r="H9" s="23">
        <v>29</v>
      </c>
      <c r="I9" s="23">
        <v>18</v>
      </c>
      <c r="J9" s="23">
        <v>43</v>
      </c>
      <c r="N9" s="11"/>
    </row>
    <row r="10" spans="1:14" ht="18" x14ac:dyDescent="0.55000000000000004">
      <c r="A10" s="23">
        <v>40</v>
      </c>
      <c r="B10" s="23">
        <v>20</v>
      </c>
      <c r="C10" s="23">
        <v>33</v>
      </c>
      <c r="D10" s="23">
        <v>30</v>
      </c>
      <c r="E10" s="23">
        <v>30</v>
      </c>
      <c r="F10" s="23">
        <v>29</v>
      </c>
      <c r="G10" s="23">
        <v>35</v>
      </c>
      <c r="H10" s="23">
        <v>15</v>
      </c>
      <c r="I10" s="23">
        <v>28</v>
      </c>
      <c r="J10" s="23">
        <v>12</v>
      </c>
      <c r="M10" s="1" t="s">
        <v>15</v>
      </c>
      <c r="N10" s="11"/>
    </row>
    <row r="11" spans="1:14" ht="18" x14ac:dyDescent="0.55000000000000004">
      <c r="A11" s="23">
        <v>48</v>
      </c>
      <c r="B11" s="23">
        <v>31</v>
      </c>
      <c r="C11" s="23">
        <v>39</v>
      </c>
      <c r="D11" s="23">
        <v>41</v>
      </c>
      <c r="E11" s="23">
        <v>23</v>
      </c>
      <c r="F11" s="23">
        <v>23</v>
      </c>
      <c r="G11" s="23">
        <v>44</v>
      </c>
      <c r="H11" s="23">
        <v>25</v>
      </c>
      <c r="I11" s="23">
        <v>38</v>
      </c>
      <c r="J11" s="23">
        <v>36</v>
      </c>
      <c r="M11" s="1" t="s">
        <v>16</v>
      </c>
      <c r="N11" s="13">
        <f>SUMPRODUCT(C16:C23,D16:D23)/100</f>
        <v>30.624000000000002</v>
      </c>
    </row>
    <row r="12" spans="1:14" ht="18" x14ac:dyDescent="0.55000000000000004">
      <c r="A12" s="21" t="s">
        <v>5</v>
      </c>
      <c r="B12" s="22">
        <f>MIN(A2:J11)</f>
        <v>12</v>
      </c>
      <c r="C12" s="21" t="s">
        <v>4</v>
      </c>
      <c r="D12" s="22">
        <f>MAX(A2:J11)</f>
        <v>50</v>
      </c>
      <c r="M12" s="1" t="s">
        <v>17</v>
      </c>
      <c r="N12" s="11"/>
    </row>
    <row r="13" spans="1:14" ht="18" x14ac:dyDescent="0.55000000000000004">
      <c r="M13" s="1" t="s">
        <v>18</v>
      </c>
      <c r="N13" s="12">
        <f>SUMPRODUCT(C16:C23,C16:C23,D16:D23)/100-N11*N11</f>
        <v>76.391423999999915</v>
      </c>
    </row>
    <row r="14" spans="1:14" ht="18" x14ac:dyDescent="0.55000000000000004">
      <c r="A14" s="2" t="s">
        <v>8</v>
      </c>
      <c r="M14" s="1" t="s">
        <v>19</v>
      </c>
      <c r="N14" s="12">
        <f>N13*100/99</f>
        <v>77.163054545454457</v>
      </c>
    </row>
    <row r="15" spans="1:14" ht="18" x14ac:dyDescent="0.55000000000000004">
      <c r="A15" s="5" t="s">
        <v>9</v>
      </c>
      <c r="B15" s="5" t="s">
        <v>33</v>
      </c>
      <c r="C15" s="5" t="s">
        <v>11</v>
      </c>
      <c r="D15" s="5" t="s">
        <v>12</v>
      </c>
      <c r="E15" s="5" t="s">
        <v>13</v>
      </c>
      <c r="F15" s="5" t="s">
        <v>14</v>
      </c>
      <c r="G15" s="4"/>
      <c r="M15" s="1" t="s">
        <v>20</v>
      </c>
      <c r="N15" s="13">
        <f>SQRT(N14)</f>
        <v>8.7842503690101221</v>
      </c>
    </row>
    <row r="16" spans="1:14" ht="15.4" x14ac:dyDescent="0.45">
      <c r="A16" s="6">
        <f>B12</f>
        <v>12</v>
      </c>
      <c r="B16" s="6">
        <f>A16+$N$8</f>
        <v>16.8</v>
      </c>
      <c r="C16" s="7">
        <f>(A16+B16)/2</f>
        <v>14.4</v>
      </c>
      <c r="D16" s="8">
        <f>COUNTIFS($A$2:$J$11,"&gt;="&amp;A16,$A$2:$J$11,"&lt;"&amp;B16)</f>
        <v>3</v>
      </c>
      <c r="E16" s="6">
        <f>D16/$N$3</f>
        <v>0.03</v>
      </c>
      <c r="F16" s="9">
        <f>E16/$N$8</f>
        <v>6.2499999999999986E-3</v>
      </c>
      <c r="G16" s="10"/>
    </row>
    <row r="17" spans="1:9" ht="15.4" x14ac:dyDescent="0.45">
      <c r="A17" s="6">
        <f>A16+$N$8</f>
        <v>16.8</v>
      </c>
      <c r="B17" s="6">
        <f>A17+$N$8</f>
        <v>21.6</v>
      </c>
      <c r="C17" s="7">
        <f t="shared" ref="C17:C23" si="0">(A17+B17)/2</f>
        <v>19.200000000000003</v>
      </c>
      <c r="D17" s="8">
        <f t="shared" ref="D17:D23" si="1">COUNTIFS($A$2:$J$11,"&gt;="&amp;A17,$A$2:$J$11,"&lt;"&amp;B17)</f>
        <v>15</v>
      </c>
      <c r="E17" s="6">
        <f t="shared" ref="E17:E23" si="2">D17/$N$3</f>
        <v>0.15</v>
      </c>
      <c r="F17" s="9">
        <f t="shared" ref="F17:F23" si="3">E17/$N$8</f>
        <v>3.1249999999999993E-2</v>
      </c>
      <c r="G17" s="10"/>
    </row>
    <row r="18" spans="1:9" ht="15.4" x14ac:dyDescent="0.45">
      <c r="A18" s="6">
        <f>A17+$N$8</f>
        <v>21.6</v>
      </c>
      <c r="B18" s="6">
        <f>A18+$N$8</f>
        <v>26.400000000000002</v>
      </c>
      <c r="C18" s="7">
        <f t="shared" si="0"/>
        <v>24</v>
      </c>
      <c r="D18" s="8">
        <f t="shared" si="1"/>
        <v>16</v>
      </c>
      <c r="E18" s="6">
        <f t="shared" si="2"/>
        <v>0.16</v>
      </c>
      <c r="F18" s="9">
        <f t="shared" si="3"/>
        <v>3.3333333333333326E-2</v>
      </c>
      <c r="G18" s="10"/>
    </row>
    <row r="19" spans="1:9" ht="15.4" x14ac:dyDescent="0.45">
      <c r="A19" s="6">
        <f t="shared" ref="A19:A23" si="4">A18+$N$8</f>
        <v>26.400000000000002</v>
      </c>
      <c r="B19" s="6">
        <f t="shared" ref="B19:B23" si="5">A19+$N$8</f>
        <v>31.200000000000003</v>
      </c>
      <c r="C19" s="7">
        <f t="shared" si="0"/>
        <v>28.800000000000004</v>
      </c>
      <c r="D19" s="8">
        <f t="shared" si="1"/>
        <v>24</v>
      </c>
      <c r="E19" s="6">
        <f t="shared" si="2"/>
        <v>0.24</v>
      </c>
      <c r="F19" s="9">
        <f t="shared" si="3"/>
        <v>4.9999999999999989E-2</v>
      </c>
      <c r="G19" s="10"/>
    </row>
    <row r="20" spans="1:9" ht="15.4" x14ac:dyDescent="0.45">
      <c r="A20" s="6">
        <f t="shared" si="4"/>
        <v>31.200000000000003</v>
      </c>
      <c r="B20" s="6">
        <f t="shared" si="5"/>
        <v>36</v>
      </c>
      <c r="C20" s="7">
        <f t="shared" si="0"/>
        <v>33.6</v>
      </c>
      <c r="D20" s="8">
        <f t="shared" si="1"/>
        <v>9</v>
      </c>
      <c r="E20" s="6">
        <f t="shared" si="2"/>
        <v>0.09</v>
      </c>
      <c r="F20" s="9">
        <f t="shared" si="3"/>
        <v>1.8749999999999996E-2</v>
      </c>
      <c r="G20" s="10"/>
    </row>
    <row r="21" spans="1:9" ht="15.4" x14ac:dyDescent="0.45">
      <c r="A21" s="6">
        <f t="shared" si="4"/>
        <v>36</v>
      </c>
      <c r="B21" s="6">
        <f t="shared" si="5"/>
        <v>40.799999999999997</v>
      </c>
      <c r="C21" s="7">
        <f t="shared" si="0"/>
        <v>38.4</v>
      </c>
      <c r="D21" s="8">
        <f t="shared" si="1"/>
        <v>21</v>
      </c>
      <c r="E21" s="6">
        <f t="shared" si="2"/>
        <v>0.21</v>
      </c>
      <c r="F21" s="9">
        <f t="shared" si="3"/>
        <v>4.374999999999999E-2</v>
      </c>
      <c r="G21" s="10"/>
    </row>
    <row r="22" spans="1:9" ht="15.4" x14ac:dyDescent="0.45">
      <c r="A22" s="6">
        <f t="shared" si="4"/>
        <v>40.799999999999997</v>
      </c>
      <c r="B22" s="6">
        <f t="shared" si="5"/>
        <v>45.599999999999994</v>
      </c>
      <c r="C22" s="7">
        <f t="shared" si="0"/>
        <v>43.199999999999996</v>
      </c>
      <c r="D22" s="8">
        <f t="shared" si="1"/>
        <v>6</v>
      </c>
      <c r="E22" s="6">
        <f t="shared" si="2"/>
        <v>0.06</v>
      </c>
      <c r="F22" s="9">
        <f t="shared" si="3"/>
        <v>1.2499999999999997E-2</v>
      </c>
      <c r="G22" s="10"/>
    </row>
    <row r="23" spans="1:9" ht="15.4" x14ac:dyDescent="0.45">
      <c r="A23" s="6">
        <f t="shared" si="4"/>
        <v>45.599999999999994</v>
      </c>
      <c r="B23" s="6">
        <f t="shared" si="5"/>
        <v>50.399999999999991</v>
      </c>
      <c r="C23" s="7">
        <f t="shared" si="0"/>
        <v>47.999999999999993</v>
      </c>
      <c r="D23" s="8">
        <f t="shared" si="1"/>
        <v>6</v>
      </c>
      <c r="E23" s="6">
        <f t="shared" si="2"/>
        <v>0.06</v>
      </c>
      <c r="F23" s="9">
        <f t="shared" si="3"/>
        <v>1.2499999999999997E-2</v>
      </c>
      <c r="G23" s="10"/>
    </row>
    <row r="24" spans="1:9" ht="15.4" x14ac:dyDescent="0.45">
      <c r="D24" s="3">
        <f>SUM(D16:D23)</f>
        <v>100</v>
      </c>
      <c r="E24" s="4"/>
    </row>
    <row r="27" spans="1:9" ht="17.25" x14ac:dyDescent="0.45">
      <c r="A27" s="2" t="s">
        <v>21</v>
      </c>
    </row>
    <row r="28" spans="1:9" ht="15.4" x14ac:dyDescent="0.45">
      <c r="A28" s="14" t="s">
        <v>9</v>
      </c>
      <c r="B28" s="14" t="s">
        <v>10</v>
      </c>
      <c r="C28" s="14" t="s">
        <v>12</v>
      </c>
      <c r="D28" s="14" t="s">
        <v>22</v>
      </c>
      <c r="E28" s="14" t="s">
        <v>23</v>
      </c>
      <c r="F28" s="14" t="s">
        <v>28</v>
      </c>
      <c r="G28" s="15" t="s">
        <v>24</v>
      </c>
      <c r="H28" s="15" t="s">
        <v>26</v>
      </c>
      <c r="I28" s="15" t="s">
        <v>25</v>
      </c>
    </row>
    <row r="29" spans="1:9" ht="15.4" x14ac:dyDescent="0.45">
      <c r="A29" s="6">
        <f>-1E+50</f>
        <v>-1.0000000000000001E+50</v>
      </c>
      <c r="B29" s="6">
        <f>B17</f>
        <v>21.6</v>
      </c>
      <c r="C29" s="8">
        <f>D17+3</f>
        <v>18</v>
      </c>
      <c r="D29" s="16">
        <f>_xlfn.NORM.DIST(B29,$N$11,$N$15,TRUE)-_xlfn.NORM.DIST(A29,$N$11,$N$15,TRUE)</f>
        <v>0.1521412296763606</v>
      </c>
      <c r="E29" s="16">
        <f t="shared" ref="E29:E34" si="6">$N$3*D29</f>
        <v>15.21412296763606</v>
      </c>
      <c r="F29" s="16">
        <f t="shared" ref="F29:F34" si="7">C29-$N$3*D29</f>
        <v>2.7858770323639401</v>
      </c>
      <c r="G29" s="16">
        <f t="shared" ref="G29:G34" si="8">POWER(F29,2)</f>
        <v>7.7611108394529138</v>
      </c>
      <c r="H29" s="16">
        <f t="shared" ref="H29:H34" si="9">G29/E29</f>
        <v>0.51012541807126066</v>
      </c>
      <c r="I29" s="16">
        <f t="shared" ref="I29:I34" si="10">(POWER(C29,2))/E29</f>
        <v>21.2960024504352</v>
      </c>
    </row>
    <row r="30" spans="1:9" ht="15.4" x14ac:dyDescent="0.45">
      <c r="A30" s="6">
        <f>A18</f>
        <v>21.6</v>
      </c>
      <c r="B30" s="6">
        <f>B18</f>
        <v>26.400000000000002</v>
      </c>
      <c r="C30" s="8">
        <f>D18</f>
        <v>16</v>
      </c>
      <c r="D30" s="16">
        <f t="shared" ref="D30:D33" si="11">_xlfn.NORM.DIST(B30,$N$11,$N$15,TRUE)-_xlfn.NORM.DIST(A30,$N$11,$N$15,TRUE)</f>
        <v>0.16316655484677264</v>
      </c>
      <c r="E30" s="16">
        <f t="shared" si="6"/>
        <v>16.316655484677263</v>
      </c>
      <c r="F30" s="16">
        <f t="shared" si="7"/>
        <v>-0.31665548467726268</v>
      </c>
      <c r="G30" s="16">
        <f t="shared" si="8"/>
        <v>0.10027069597619213</v>
      </c>
      <c r="H30" s="16">
        <f t="shared" si="9"/>
        <v>6.1452971211137545E-3</v>
      </c>
      <c r="I30" s="16">
        <f t="shared" si="10"/>
        <v>15.689489812443851</v>
      </c>
    </row>
    <row r="31" spans="1:9" ht="15.4" x14ac:dyDescent="0.45">
      <c r="A31" s="6">
        <f>A19</f>
        <v>26.400000000000002</v>
      </c>
      <c r="B31" s="6">
        <f>B19</f>
        <v>31.200000000000003</v>
      </c>
      <c r="C31" s="8">
        <f>D19</f>
        <v>24</v>
      </c>
      <c r="D31" s="16">
        <f t="shared" si="11"/>
        <v>0.21083288532541566</v>
      </c>
      <c r="E31" s="16">
        <f t="shared" si="6"/>
        <v>21.083288532541566</v>
      </c>
      <c r="F31" s="16">
        <f t="shared" si="7"/>
        <v>2.916711467458434</v>
      </c>
      <c r="G31" s="16">
        <f t="shared" si="8"/>
        <v>8.5072057844035314</v>
      </c>
      <c r="H31" s="16">
        <f t="shared" si="9"/>
        <v>0.40350468909405934</v>
      </c>
      <c r="I31" s="16">
        <f t="shared" si="10"/>
        <v>27.320216156552494</v>
      </c>
    </row>
    <row r="32" spans="1:9" ht="15.4" x14ac:dyDescent="0.45">
      <c r="A32" s="6">
        <f>A20</f>
        <v>31.200000000000003</v>
      </c>
      <c r="B32" s="6">
        <f>B20</f>
        <v>36</v>
      </c>
      <c r="C32" s="8">
        <f>D20</f>
        <v>9</v>
      </c>
      <c r="D32" s="16">
        <f t="shared" si="11"/>
        <v>0.2035919115824073</v>
      </c>
      <c r="E32" s="16">
        <f t="shared" si="6"/>
        <v>20.35919115824073</v>
      </c>
      <c r="F32" s="16">
        <f t="shared" si="7"/>
        <v>-11.35919115824073</v>
      </c>
      <c r="G32" s="16">
        <f t="shared" si="8"/>
        <v>129.03122376945439</v>
      </c>
      <c r="H32" s="16">
        <f t="shared" si="9"/>
        <v>6.3377382120225736</v>
      </c>
      <c r="I32" s="16">
        <f t="shared" si="10"/>
        <v>3.9785470537818428</v>
      </c>
    </row>
    <row r="33" spans="1:9" ht="15.4" x14ac:dyDescent="0.45">
      <c r="A33" s="6">
        <f>A21</f>
        <v>36</v>
      </c>
      <c r="B33" s="6">
        <f>B21</f>
        <v>40.799999999999997</v>
      </c>
      <c r="C33" s="8">
        <f>D21</f>
        <v>21</v>
      </c>
      <c r="D33" s="16">
        <f t="shared" si="11"/>
        <v>0.1469245299800106</v>
      </c>
      <c r="E33" s="16">
        <f t="shared" si="6"/>
        <v>14.692452998001059</v>
      </c>
      <c r="F33" s="16">
        <f t="shared" si="7"/>
        <v>6.307547001998941</v>
      </c>
      <c r="G33" s="16">
        <f t="shared" si="8"/>
        <v>39.785149182425826</v>
      </c>
      <c r="H33" s="16">
        <f t="shared" si="9"/>
        <v>2.7078629543915289</v>
      </c>
      <c r="I33" s="16">
        <f t="shared" si="10"/>
        <v>30.015409956390471</v>
      </c>
    </row>
    <row r="34" spans="1:9" ht="15.4" x14ac:dyDescent="0.45">
      <c r="A34" s="6">
        <f>A22</f>
        <v>40.799999999999997</v>
      </c>
      <c r="B34" s="6">
        <f>1E+50</f>
        <v>1.0000000000000001E+50</v>
      </c>
      <c r="C34" s="8">
        <f>D22+6</f>
        <v>12</v>
      </c>
      <c r="D34" s="16">
        <f>_xlfn.NORM.DIST(B34,$N$11,$N$15,TRUE)-_xlfn.NORM.DIST(A34,$N$11,$N$15,TRUE)</f>
        <v>0.12334288858903319</v>
      </c>
      <c r="E34" s="16">
        <f t="shared" si="6"/>
        <v>12.334288858903319</v>
      </c>
      <c r="F34" s="16">
        <f t="shared" si="7"/>
        <v>-0.33428885890331905</v>
      </c>
      <c r="G34" s="16">
        <f t="shared" si="8"/>
        <v>0.11174904118688316</v>
      </c>
      <c r="H34" s="16">
        <f t="shared" si="9"/>
        <v>9.0600311428752373E-3</v>
      </c>
      <c r="I34" s="16">
        <f t="shared" si="10"/>
        <v>11.674771172239556</v>
      </c>
    </row>
    <row r="35" spans="1:9" ht="15.4" x14ac:dyDescent="0.45">
      <c r="C35" s="18">
        <f>SUM(C29:C34)</f>
        <v>100</v>
      </c>
      <c r="D35" s="17">
        <f>SUM(D29:D34)</f>
        <v>1</v>
      </c>
      <c r="E35" s="17">
        <f>SUM(E29:E34)</f>
        <v>100</v>
      </c>
      <c r="F35" s="17"/>
      <c r="G35" s="17" t="s">
        <v>29</v>
      </c>
      <c r="H35" s="17">
        <f>SUM(H29:H34)</f>
        <v>9.9744366018434114</v>
      </c>
      <c r="I35" s="19">
        <f>SUM(I29:I34)</f>
        <v>109.97443660184341</v>
      </c>
    </row>
    <row r="36" spans="1:9" x14ac:dyDescent="0.45">
      <c r="C36" s="20"/>
      <c r="D36" s="17" t="s">
        <v>30</v>
      </c>
      <c r="E36" s="17">
        <f>COUNT(C29:C34)-2-1</f>
        <v>3</v>
      </c>
      <c r="F36" s="17"/>
      <c r="G36" s="17" t="s">
        <v>31</v>
      </c>
      <c r="H36" s="17">
        <f>_xlfn.CHISQ.INV.RT(0.05,E36)</f>
        <v>7.8147279032511792</v>
      </c>
      <c r="I36" s="20"/>
    </row>
    <row r="39" spans="1:9" x14ac:dyDescent="0.45">
      <c r="A39" s="26" t="s">
        <v>34</v>
      </c>
      <c r="B39" s="26"/>
      <c r="C39" s="26"/>
      <c r="D39" s="26"/>
    </row>
    <row r="40" spans="1:9" x14ac:dyDescent="0.45">
      <c r="A40" s="29" t="s">
        <v>35</v>
      </c>
      <c r="B40" s="29" t="s">
        <v>36</v>
      </c>
      <c r="C40" s="29" t="s">
        <v>37</v>
      </c>
      <c r="D40" s="27"/>
    </row>
    <row r="41" spans="1:9" x14ac:dyDescent="0.45">
      <c r="A41" s="28">
        <v>1E-8</v>
      </c>
      <c r="B41" s="30">
        <f>C16</f>
        <v>14.4</v>
      </c>
      <c r="C41" s="28">
        <f>COUNTIFS($A$2:$J$11,"&lt;="&amp;B41,$A$2:$J$11,"&gt;"&amp;A41)</f>
        <v>2</v>
      </c>
      <c r="D41" s="27"/>
    </row>
    <row r="42" spans="1:9" x14ac:dyDescent="0.45">
      <c r="A42" s="30">
        <f>B41</f>
        <v>14.4</v>
      </c>
      <c r="B42" s="30">
        <f t="shared" ref="B42:B48" si="12">C17</f>
        <v>19.200000000000003</v>
      </c>
      <c r="C42" s="28">
        <f>COUNTIFS($A$2:$J$11,"&lt;="&amp;B42,$A$2:$J$11,"&gt;"&amp;A42)+C41</f>
        <v>10</v>
      </c>
      <c r="D42" s="27"/>
    </row>
    <row r="43" spans="1:9" x14ac:dyDescent="0.45">
      <c r="A43" s="30">
        <f t="shared" ref="A43:A49" si="13">B42</f>
        <v>19.200000000000003</v>
      </c>
      <c r="B43" s="30">
        <f t="shared" si="12"/>
        <v>24</v>
      </c>
      <c r="C43" s="28">
        <f t="shared" ref="C43:C48" si="14">COUNTIFS($A$2:$J$11,"&lt;="&amp;B43,$A$2:$J$11,"&gt;"&amp;A43)+C42</f>
        <v>26</v>
      </c>
      <c r="D43" s="27"/>
    </row>
    <row r="44" spans="1:9" x14ac:dyDescent="0.45">
      <c r="A44" s="30">
        <f t="shared" si="13"/>
        <v>24</v>
      </c>
      <c r="B44" s="30">
        <f t="shared" si="12"/>
        <v>28.800000000000004</v>
      </c>
      <c r="C44" s="28">
        <f t="shared" si="14"/>
        <v>38</v>
      </c>
      <c r="D44" s="27"/>
    </row>
    <row r="45" spans="1:9" x14ac:dyDescent="0.45">
      <c r="A45" s="30">
        <f t="shared" si="13"/>
        <v>28.800000000000004</v>
      </c>
      <c r="B45" s="30">
        <f t="shared" si="12"/>
        <v>33.6</v>
      </c>
      <c r="C45" s="28">
        <f t="shared" si="14"/>
        <v>64</v>
      </c>
      <c r="D45" s="27"/>
    </row>
    <row r="46" spans="1:9" x14ac:dyDescent="0.45">
      <c r="A46" s="30">
        <f t="shared" si="13"/>
        <v>33.6</v>
      </c>
      <c r="B46" s="30">
        <f t="shared" si="12"/>
        <v>38.4</v>
      </c>
      <c r="C46" s="28">
        <f t="shared" si="14"/>
        <v>82</v>
      </c>
      <c r="D46" s="27"/>
    </row>
    <row r="47" spans="1:9" x14ac:dyDescent="0.45">
      <c r="A47" s="30">
        <f t="shared" si="13"/>
        <v>38.4</v>
      </c>
      <c r="B47" s="30">
        <f t="shared" si="12"/>
        <v>43.199999999999996</v>
      </c>
      <c r="C47" s="28">
        <f t="shared" si="14"/>
        <v>91</v>
      </c>
      <c r="D47" s="27"/>
    </row>
    <row r="48" spans="1:9" x14ac:dyDescent="0.45">
      <c r="A48" s="30">
        <f t="shared" si="13"/>
        <v>43.199999999999996</v>
      </c>
      <c r="B48" s="30">
        <f t="shared" si="12"/>
        <v>47.999999999999993</v>
      </c>
      <c r="C48" s="28">
        <f t="shared" si="14"/>
        <v>98</v>
      </c>
      <c r="D48" s="27"/>
    </row>
    <row r="49" spans="1:4" x14ac:dyDescent="0.45">
      <c r="A49" s="30">
        <f t="shared" si="13"/>
        <v>47.999999999999993</v>
      </c>
      <c r="B49" s="30">
        <v>100000</v>
      </c>
      <c r="C49" s="28">
        <f>COUNTIFS($A$2:$J$11,"&lt;="&amp;B49,$A$2:$J$11,"&gt;"&amp;A49)+C48</f>
        <v>100</v>
      </c>
      <c r="D49" s="27"/>
    </row>
  </sheetData>
  <mergeCells count="3">
    <mergeCell ref="A1:C1"/>
    <mergeCell ref="D1:F1"/>
    <mergeCell ref="A39:D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2024-11-14T18:25:28Z</dcterms:modified>
</cp:coreProperties>
</file>