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F0277DFF-EEC2-430C-AD34-09AD955D9C5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7" i="1" l="1" a="1"/>
  <c r="E57" i="1" s="1"/>
  <c r="A57" i="1" a="1"/>
  <c r="A57" i="1" s="1"/>
  <c r="F54" i="1" l="1"/>
  <c r="D54" i="1"/>
  <c r="D53" i="1"/>
  <c r="B54" i="1"/>
  <c r="A54" i="1"/>
  <c r="B53" i="1"/>
  <c r="A53" i="1"/>
  <c r="C46" i="1"/>
  <c r="D46" i="1"/>
  <c r="E46" i="1"/>
  <c r="B46" i="1"/>
  <c r="A46" i="1"/>
  <c r="E40" i="1"/>
  <c r="E41" i="1"/>
  <c r="E42" i="1"/>
  <c r="E43" i="1"/>
  <c r="E44" i="1"/>
  <c r="E45" i="1"/>
  <c r="D40" i="1"/>
  <c r="D41" i="1"/>
  <c r="D42" i="1"/>
  <c r="D43" i="1"/>
  <c r="D44" i="1"/>
  <c r="D45" i="1"/>
  <c r="E39" i="1"/>
  <c r="D39" i="1"/>
  <c r="B40" i="1"/>
  <c r="B41" i="1"/>
  <c r="B42" i="1"/>
  <c r="B43" i="1"/>
  <c r="B44" i="1"/>
  <c r="B45" i="1"/>
  <c r="B39" i="1"/>
  <c r="D17" i="1"/>
  <c r="B17" i="1"/>
  <c r="B11" i="1" l="1"/>
  <c r="B12" i="1"/>
  <c r="B10" i="1"/>
  <c r="B9" i="1"/>
  <c r="B8" i="1"/>
  <c r="B7" i="1"/>
  <c r="B6" i="1"/>
  <c r="A12" i="1"/>
  <c r="A11" i="1"/>
  <c r="A10" i="1"/>
  <c r="A43" i="1" s="1"/>
  <c r="A9" i="1"/>
  <c r="A42" i="1" s="1"/>
  <c r="A8" i="1"/>
  <c r="A41" i="1" s="1"/>
  <c r="A7" i="1"/>
  <c r="A40" i="1" s="1"/>
  <c r="A6" i="1"/>
  <c r="A39" i="1" s="1"/>
  <c r="A44" i="1"/>
  <c r="A45" i="1"/>
  <c r="C40" i="1" l="1"/>
  <c r="C44" i="1"/>
  <c r="C45" i="1"/>
  <c r="C43" i="1"/>
  <c r="C42" i="1"/>
  <c r="C39" i="1"/>
  <c r="B48" i="1"/>
  <c r="C41" i="1"/>
  <c r="B47" i="1"/>
  <c r="H29" i="1"/>
  <c r="H30" i="1"/>
  <c r="H31" i="1"/>
  <c r="H32" i="1"/>
  <c r="H33" i="1"/>
  <c r="H34" i="1"/>
  <c r="G29" i="1"/>
  <c r="G30" i="1"/>
  <c r="G31" i="1"/>
  <c r="G32" i="1"/>
  <c r="G33" i="1"/>
  <c r="G34" i="1"/>
  <c r="H28" i="1"/>
  <c r="G28" i="1"/>
  <c r="E29" i="1"/>
  <c r="E30" i="1"/>
  <c r="E31" i="1"/>
  <c r="E32" i="1"/>
  <c r="E33" i="1"/>
  <c r="E34" i="1"/>
  <c r="E28" i="1"/>
  <c r="D29" i="1"/>
  <c r="D30" i="1"/>
  <c r="D31" i="1"/>
  <c r="D32" i="1"/>
  <c r="D33" i="1"/>
  <c r="D34" i="1"/>
  <c r="D28" i="1"/>
  <c r="A29" i="1"/>
  <c r="A30" i="1"/>
  <c r="A31" i="1"/>
  <c r="A32" i="1"/>
  <c r="A33" i="1"/>
  <c r="A34" i="1"/>
  <c r="B29" i="1"/>
  <c r="B30" i="1"/>
  <c r="B31" i="1"/>
  <c r="B32" i="1"/>
  <c r="B33" i="1"/>
  <c r="B34" i="1"/>
  <c r="B28" i="1"/>
  <c r="D48" i="1" l="1"/>
  <c r="F48" i="1"/>
  <c r="E7" i="1"/>
  <c r="E8" i="1"/>
  <c r="E9" i="1"/>
  <c r="E10" i="1"/>
  <c r="E11" i="1"/>
  <c r="E12" i="1"/>
  <c r="E6" i="1"/>
  <c r="D7" i="1"/>
  <c r="D8" i="1"/>
  <c r="D9" i="1"/>
  <c r="D10" i="1"/>
  <c r="D11" i="1"/>
  <c r="D12" i="1"/>
  <c r="D6" i="1"/>
  <c r="C7" i="1"/>
  <c r="C8" i="1"/>
  <c r="C9" i="1"/>
  <c r="C10" i="1"/>
  <c r="C11" i="1"/>
  <c r="C12" i="1"/>
  <c r="C6" i="1"/>
  <c r="B16" i="1"/>
  <c r="B15" i="1"/>
  <c r="D20" i="1" s="1"/>
  <c r="A15" i="1"/>
  <c r="E15" i="1" l="1"/>
  <c r="C15" i="1"/>
  <c r="D21" i="1" s="1"/>
  <c r="D15" i="1"/>
  <c r="B21" i="1" s="1"/>
  <c r="A21" i="1"/>
  <c r="B20" i="1"/>
  <c r="F17" i="1"/>
  <c r="A20" i="1"/>
  <c r="A23" i="1" s="1" a="1"/>
  <c r="B23" i="1" l="1"/>
  <c r="A23" i="1"/>
  <c r="A24" i="1"/>
  <c r="B24" i="1"/>
  <c r="D23" i="1" l="1" a="1"/>
  <c r="D23" i="1" l="1"/>
  <c r="D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<sst xmlns="http://schemas.openxmlformats.org/spreadsheetml/2006/main" count="37" uniqueCount="31">
  <si>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</si>
  <si>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</si>
  <si>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</si>
  <si>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</si>
  <si>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</si>
  <si>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</si>
  <si>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</si>
  <si>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</si>
  <si>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</si>
  <si>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</si>
  <si>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</si>
  <si>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</si>
  <si>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Для в)</t>
  </si>
  <si>
    <t>X</t>
  </si>
  <si>
    <t>Y</t>
  </si>
  <si>
    <t>X = 1/x</t>
  </si>
  <si>
    <t>Для д)</t>
  </si>
  <si>
    <t>Y = ln|y|</t>
  </si>
  <si>
    <t>Для ж)</t>
  </si>
  <si>
    <t>Y = 1/y</t>
  </si>
  <si>
    <t>Xi=xi</t>
  </si>
  <si>
    <t>XiYi</t>
  </si>
  <si>
    <t>Xi^2</t>
  </si>
  <si>
    <t>Xi^2Yi</t>
  </si>
  <si>
    <t xml:space="preserve">a = </t>
  </si>
  <si>
    <t xml:space="preserve">b = </t>
  </si>
  <si>
    <t>Т,град С</t>
  </si>
  <si>
    <t xml:space="preserve">Частота </t>
  </si>
  <si>
    <t>Yi=ln(yi)</t>
  </si>
  <si>
    <t>Определитель</t>
  </si>
  <si>
    <t>Исходные данные (14 вариант)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</si>
</sst>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64" fontId="0" fillId="0" borderId="0" xfId="0" applyNumberFormat="1"/>
    <xf numFmtId="0" fontId="0" fillId="0" borderId="1" xfId="0" applyBorder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/>
    <xf numFmtId="164" fontId="0" fillId="2" borderId="1" xfId="0" applyNumberForma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4" borderId="0" xfId="0" applyFill="1"/>
    <xf numFmtId="0" fontId="0" fillId="4" borderId="1" xfId="0" applyFill="1" applyBorder="1"/>
    <xf numFmtId="0" fontId="2" fillId="5" borderId="1" xfId="0" applyFont="1" applyFill="1" applyBorder="1"/>
    <xf numFmtId="164" fontId="0" fillId="4" borderId="0" xfId="0" applyNumberFormat="1" applyFill="1"/>
    <xf numFmtId="2" fontId="0" fillId="4" borderId="0" xfId="0" applyNumberFormat="1" applyFill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1" xfId="0" applyFill="1" applyBorder="1"/>
    <xf numFmtId="0" fontId="0" fillId="6" borderId="7" xfId="0" applyFill="1" applyBorder="1"/>
    <xf numFmtId="0" fontId="0" fillId="6" borderId="9" xfId="0" applyFill="1" applyBorder="1"/>
    <xf numFmtId="0" fontId="2" fillId="4" borderId="10" xfId="0" applyFont="1" applyFill="1" applyBorder="1"/>
    <xf numFmtId="164" fontId="0" fillId="2" borderId="11" xfId="0" applyNumberFormat="1" applyFill="1" applyBorder="1"/>
    <xf numFmtId="164" fontId="0" fillId="2" borderId="12" xfId="0" applyNumberFormat="1" applyFill="1" applyBorder="1"/>
    <xf numFmtId="164" fontId="0" fillId="2" borderId="13" xfId="0" applyNumberFormat="1" applyFill="1" applyBorder="1"/>
    <xf numFmtId="164" fontId="0" fillId="2" borderId="14" xfId="0" applyNumberFormat="1" applyFill="1" applyBorder="1"/>
    <xf numFmtId="164" fontId="0" fillId="2" borderId="7" xfId="0" applyNumberFormat="1" applyFill="1" applyBorder="1"/>
    <xf numFmtId="164" fontId="0" fillId="2" borderId="9" xfId="0" applyNumberFormat="1" applyFill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7.8327646544181978E-2"/>
                  <c:y val="0.252309711286089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081821957975611"/>
                  <c:y val="0.190765931485829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5.8389597706658407E-2"/>
                  <c:y val="0.451046939416908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Лист1!$A$6:$A$12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Лист1!$B$6:$B$12</c:f>
              <c:numCache>
                <c:formatCode>General</c:formatCode>
                <c:ptCount val="7"/>
                <c:pt idx="0">
                  <c:v>39</c:v>
                </c:pt>
                <c:pt idx="1">
                  <c:v>54</c:v>
                </c:pt>
                <c:pt idx="2">
                  <c:v>74</c:v>
                </c:pt>
                <c:pt idx="3">
                  <c:v>100</c:v>
                </c:pt>
                <c:pt idx="4">
                  <c:v>136</c:v>
                </c:pt>
                <c:pt idx="5">
                  <c:v>182</c:v>
                </c:pt>
                <c:pt idx="6">
                  <c:v>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E-4587-B21C-211E568D1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52063"/>
        <c:axId val="889448735"/>
      </c:scatterChart>
      <c:valAx>
        <c:axId val="8894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48735"/>
        <c:crosses val="autoZero"/>
        <c:crossBetween val="midCat"/>
      </c:valAx>
      <c:valAx>
        <c:axId val="88944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в)</a:t>
            </a:r>
            <a:r>
              <a:rPr lang="ru-RU" baseline="0"/>
              <a:t> Гиперболическая зависимость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52082239720035E-2"/>
                  <c:y val="-0.249864756488772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Лист1!$A$28:$A$36</c:f>
              <c:numCache>
                <c:formatCode>General</c:formatCode>
                <c:ptCount val="9"/>
                <c:pt idx="0">
                  <c:v>0</c:v>
                </c:pt>
                <c:pt idx="1">
                  <c:v>0.2</c:v>
                </c:pt>
                <c:pt idx="2">
                  <c:v>0.1</c:v>
                </c:pt>
                <c:pt idx="3">
                  <c:v>6.6666666666666666E-2</c:v>
                </c:pt>
                <c:pt idx="4">
                  <c:v>0.05</c:v>
                </c:pt>
                <c:pt idx="5">
                  <c:v>0.04</c:v>
                </c:pt>
                <c:pt idx="6">
                  <c:v>3.3333333333333333E-2</c:v>
                </c:pt>
              </c:numCache>
            </c:numRef>
          </c:xVal>
          <c:yVal>
            <c:numRef>
              <c:f>Лист1!$B$28:$B$36</c:f>
              <c:numCache>
                <c:formatCode>General</c:formatCode>
                <c:ptCount val="9"/>
                <c:pt idx="0">
                  <c:v>39</c:v>
                </c:pt>
                <c:pt idx="1">
                  <c:v>54</c:v>
                </c:pt>
                <c:pt idx="2">
                  <c:v>74</c:v>
                </c:pt>
                <c:pt idx="3">
                  <c:v>100</c:v>
                </c:pt>
                <c:pt idx="4">
                  <c:v>136</c:v>
                </c:pt>
                <c:pt idx="5">
                  <c:v>182</c:v>
                </c:pt>
                <c:pt idx="6">
                  <c:v>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7-4A93-B39D-89D00317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0399"/>
        <c:axId val="899639151"/>
      </c:scatterChart>
      <c:valAx>
        <c:axId val="89964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39151"/>
        <c:crosses val="autoZero"/>
        <c:crossBetween val="midCat"/>
      </c:valAx>
      <c:valAx>
        <c:axId val="8996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д) Экспоненциальная</a:t>
            </a:r>
            <a:r>
              <a:rPr lang="ru-RU" baseline="0"/>
              <a:t> зависимость</a:t>
            </a:r>
            <a:endParaRPr lang="ru-RU"/>
          </a:p>
        </c:rich>
      </c:tx>
      <c:layout>
        <c:manualLayout>
          <c:xMode val="edge"/>
          <c:yMode val="edge"/>
          <c:x val="0.21552083333333333"/>
          <c:y val="2.80701754385964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9.1176140464714634E-3"/>
                  <c:y val="0.43764053449673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6679833770778651"/>
                  <c:y val="5.51775298920968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Лист1!$D$28:$D$36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Лист1!$E$28:$E$36</c:f>
              <c:numCache>
                <c:formatCode>General</c:formatCode>
                <c:ptCount val="9"/>
                <c:pt idx="0">
                  <c:v>3.6635616461296463</c:v>
                </c:pt>
                <c:pt idx="1">
                  <c:v>3.9889840465642745</c:v>
                </c:pt>
                <c:pt idx="2">
                  <c:v>4.3040650932041702</c:v>
                </c:pt>
                <c:pt idx="3">
                  <c:v>4.6051701859880918</c:v>
                </c:pt>
                <c:pt idx="4">
                  <c:v>4.9126548857360524</c:v>
                </c:pt>
                <c:pt idx="5">
                  <c:v>5.2040066870767951</c:v>
                </c:pt>
                <c:pt idx="6">
                  <c:v>5.5373342670185366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F3-450A-A1EA-A17727271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5391"/>
        <c:axId val="899641647"/>
      </c:scatterChart>
      <c:valAx>
        <c:axId val="89964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1647"/>
        <c:crosses val="autoZero"/>
        <c:crossBetween val="midCat"/>
      </c:valAx>
      <c:valAx>
        <c:axId val="89964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ж) Гиперболическая зависимость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4924759405074364E-2"/>
                  <c:y val="-0.31480460775736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Лист1!$G$28:$G$36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Лист1!$H$28:$H$36</c:f>
              <c:numCache>
                <c:formatCode>General</c:formatCode>
                <c:ptCount val="9"/>
                <c:pt idx="0">
                  <c:v>2.564102564102564E-2</c:v>
                </c:pt>
                <c:pt idx="1">
                  <c:v>1.8518518518518517E-2</c:v>
                </c:pt>
                <c:pt idx="2">
                  <c:v>1.3513513513513514E-2</c:v>
                </c:pt>
                <c:pt idx="3">
                  <c:v>0.01</c:v>
                </c:pt>
                <c:pt idx="4">
                  <c:v>7.3529411764705881E-3</c:v>
                </c:pt>
                <c:pt idx="5">
                  <c:v>5.4945054945054949E-3</c:v>
                </c:pt>
                <c:pt idx="6">
                  <c:v>3.937007874015748E-3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B-4A9B-A809-FC02823E4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2063"/>
        <c:axId val="899644559"/>
      </c:scatterChart>
      <c:valAx>
        <c:axId val="89964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4559"/>
        <c:crosses val="autoZero"/>
        <c:crossBetween val="midCat"/>
      </c:valAx>
      <c:valAx>
        <c:axId val="8996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175261</xdr:colOff>
      <xdr:row>4</xdr:row>
      <xdr:rowOff>30481</xdr:rowOff>
    </xdr:from>
    <xdr:to>
      <xdr:col>8</xdr:col>
      <xdr:colOff>89017</xdr:colOff>
      <xdr:row>7</xdr:row>
      <xdr:rowOff>91441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2321" y="792481"/>
          <a:ext cx="1742556" cy="65532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152401</xdr:colOff>
      <xdr:row>8</xdr:row>
      <xdr:rowOff>24720</xdr:rowOff>
    </xdr:from>
    <xdr:to>
      <xdr:col>8</xdr:col>
      <xdr:colOff>525781</xdr:colOff>
      <xdr:row>13</xdr:row>
      <xdr:rowOff>186515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99461" y="1579200"/>
          <a:ext cx="2202180" cy="1152395"/>
        </a:xfrm>
        <a:prstGeom prst="rect">
          <a:avLst/>
        </a:prstGeom>
      </xdr:spPr>
    </xdr:pic>
    <xdr:clientData/>
  </xdr:twoCellAnchor>
  <xdr:twoCellAnchor>
    <xdr:from>
      <xdr:col>10</xdr:col>
      <xdr:colOff>312420</xdr:colOff>
      <xdr:row>1</xdr:row>
      <xdr:rowOff>110490</xdr:rowOff>
    </xdr:from>
    <xdr:to>
      <xdr:col>18</xdr:col>
      <xdr:colOff>7620</xdr:colOff>
      <xdr:row>15</xdr:row>
      <xdr:rowOff>95250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541020</xdr:colOff>
      <xdr:row>16</xdr:row>
      <xdr:rowOff>30480</xdr:rowOff>
    </xdr:from>
    <xdr:to>
      <xdr:col>15</xdr:col>
      <xdr:colOff>548640</xdr:colOff>
      <xdr:row>29</xdr:row>
      <xdr:rowOff>41910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409575</xdr:colOff>
      <xdr:row>31</xdr:row>
      <xdr:rowOff>55245</xdr:rowOff>
    </xdr:from>
    <xdr:to>
      <xdr:col>16</xdr:col>
      <xdr:colOff>104775</xdr:colOff>
      <xdr:row>46</xdr:row>
      <xdr:rowOff>55245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464820</xdr:colOff>
      <xdr:row>16</xdr:row>
      <xdr:rowOff>11430</xdr:rowOff>
    </xdr:from>
    <xdr:to>
      <xdr:col>23</xdr:col>
      <xdr:colOff>160020</xdr:colOff>
      <xdr:row>30</xdr:row>
      <xdr:rowOff>163830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zoomScale="85" zoomScaleNormal="100" workbookViewId="0">
      <selection activeCell="B23" sqref="B23"/>
    </sheetView>
  </sheetViews>
  <sheetFormatPr defaultRowHeight="14.25" x14ac:dyDescent="0.45"/>
  <cols>
    <col min="1" max="1" width="13.53125" bestFit="1" customWidth="1"/>
    <col min="2" max="2" width="12.6640625" bestFit="1" customWidth="1"/>
    <col min="3" max="3" width="11.46484375" bestFit="1" customWidth="1"/>
    <col min="4" max="4" width="13.53125" bestFit="1" customWidth="1"/>
    <col min="5" max="5" width="9" bestFit="1" customWidth="1"/>
  </cols>
  <sheetData>
    <row r="1" spans="1:8" x14ac:dyDescent="0.45">
      <c r="A1" s="41" t="s">
        <v>30</v>
      </c>
      <c r="B1" s="41"/>
      <c r="C1" s="41"/>
    </row>
    <row r="2" spans="1:8" ht="15.4" x14ac:dyDescent="0.45">
      <c r="A2" s="16" t="s">
        <v>26</v>
      </c>
      <c r="B2" s="17">
        <v>0</v>
      </c>
      <c r="C2" s="17">
        <v>5</v>
      </c>
      <c r="D2" s="17">
        <v>10</v>
      </c>
      <c r="E2" s="17">
        <v>15</v>
      </c>
      <c r="F2" s="17">
        <v>20</v>
      </c>
      <c r="G2" s="17">
        <v>25</v>
      </c>
      <c r="H2" s="30">
        <v>30</v>
      </c>
    </row>
    <row r="3" spans="1:8" ht="15.4" x14ac:dyDescent="0.45">
      <c r="A3" s="16" t="s">
        <v>27</v>
      </c>
      <c r="B3" s="17">
        <v>39</v>
      </c>
      <c r="C3" s="17">
        <v>54</v>
      </c>
      <c r="D3" s="17">
        <v>74</v>
      </c>
      <c r="E3" s="17">
        <v>100</v>
      </c>
      <c r="F3" s="17">
        <v>136</v>
      </c>
      <c r="G3" s="17">
        <v>182</v>
      </c>
      <c r="H3" s="30">
        <v>254</v>
      </c>
    </row>
    <row r="5" spans="1:8" ht="15.4" x14ac:dyDescent="0.45">
      <c r="A5" s="20" t="s">
        <v>0</v>
      </c>
      <c r="B5" s="20" t="s">
        <v>1</v>
      </c>
      <c r="C5" s="20" t="s">
        <v>2</v>
      </c>
      <c r="D5" s="20" t="s">
        <v>3</v>
      </c>
      <c r="E5" s="20" t="s">
        <v>4</v>
      </c>
    </row>
    <row r="6" spans="1:8" ht="15.4" x14ac:dyDescent="0.45">
      <c r="A6" s="17">
        <f>B2</f>
        <v>0</v>
      </c>
      <c r="B6" s="17">
        <f>B3</f>
        <v>39</v>
      </c>
      <c r="C6" s="1">
        <f>A6*B6</f>
        <v>0</v>
      </c>
      <c r="D6" s="1">
        <f>POWER(A6,2)</f>
        <v>0</v>
      </c>
      <c r="E6" s="1">
        <f>POWER(B6,2)</f>
        <v>1521</v>
      </c>
    </row>
    <row r="7" spans="1:8" ht="15.4" x14ac:dyDescent="0.45">
      <c r="A7" s="17">
        <f>C2</f>
        <v>5</v>
      </c>
      <c r="B7" s="17">
        <f>C3</f>
        <v>54</v>
      </c>
      <c r="C7" s="1">
        <f t="shared" ref="C7:C12" si="0">A7*B7</f>
        <v>270</v>
      </c>
      <c r="D7" s="1">
        <f t="shared" ref="D7:D12" si="1">POWER(A7,2)</f>
        <v>25</v>
      </c>
      <c r="E7" s="1">
        <f t="shared" ref="E7:E12" si="2">POWER(B7,2)</f>
        <v>2916</v>
      </c>
    </row>
    <row r="8" spans="1:8" ht="15.4" x14ac:dyDescent="0.45">
      <c r="A8" s="17">
        <f>D2</f>
        <v>10</v>
      </c>
      <c r="B8" s="17">
        <f>D3</f>
        <v>74</v>
      </c>
      <c r="C8" s="1">
        <f t="shared" si="0"/>
        <v>740</v>
      </c>
      <c r="D8" s="1">
        <f t="shared" si="1"/>
        <v>100</v>
      </c>
      <c r="E8" s="1">
        <f t="shared" si="2"/>
        <v>5476</v>
      </c>
    </row>
    <row r="9" spans="1:8" ht="15.4" x14ac:dyDescent="0.45">
      <c r="A9" s="17">
        <f>E2</f>
        <v>15</v>
      </c>
      <c r="B9" s="17">
        <f>E3</f>
        <v>100</v>
      </c>
      <c r="C9" s="1">
        <f t="shared" si="0"/>
        <v>1500</v>
      </c>
      <c r="D9" s="1">
        <f t="shared" si="1"/>
        <v>225</v>
      </c>
      <c r="E9" s="1">
        <f t="shared" si="2"/>
        <v>10000</v>
      </c>
    </row>
    <row r="10" spans="1:8" ht="15.4" x14ac:dyDescent="0.45">
      <c r="A10" s="17">
        <f>F2</f>
        <v>20</v>
      </c>
      <c r="B10" s="17">
        <f>F3</f>
        <v>136</v>
      </c>
      <c r="C10" s="1">
        <f t="shared" si="0"/>
        <v>2720</v>
      </c>
      <c r="D10" s="1">
        <f t="shared" si="1"/>
        <v>400</v>
      </c>
      <c r="E10" s="1">
        <f t="shared" si="2"/>
        <v>18496</v>
      </c>
    </row>
    <row r="11" spans="1:8" ht="15.4" x14ac:dyDescent="0.45">
      <c r="A11" s="17">
        <f>G2</f>
        <v>25</v>
      </c>
      <c r="B11" s="17">
        <f>G3</f>
        <v>182</v>
      </c>
      <c r="C11" s="1">
        <f t="shared" si="0"/>
        <v>4550</v>
      </c>
      <c r="D11" s="1">
        <f t="shared" si="1"/>
        <v>625</v>
      </c>
      <c r="E11" s="1">
        <f t="shared" si="2"/>
        <v>33124</v>
      </c>
    </row>
    <row r="12" spans="1:8" ht="15.4" x14ac:dyDescent="0.45">
      <c r="A12" s="17">
        <f>H2</f>
        <v>30</v>
      </c>
      <c r="B12" s="17">
        <f>H3</f>
        <v>254</v>
      </c>
      <c r="C12" s="1">
        <f t="shared" si="0"/>
        <v>7620</v>
      </c>
      <c r="D12" s="1">
        <f t="shared" si="1"/>
        <v>900</v>
      </c>
      <c r="E12" s="1">
        <f t="shared" si="2"/>
        <v>64516</v>
      </c>
    </row>
    <row r="13" spans="1:8" ht="15.4" x14ac:dyDescent="0.45">
      <c r="A13" s="15"/>
      <c r="B13" s="15"/>
      <c r="C13" s="15"/>
      <c r="D13" s="15"/>
      <c r="E13" s="15"/>
    </row>
    <row r="14" spans="1:8" ht="15.4" x14ac:dyDescent="0.45">
      <c r="A14" s="15"/>
      <c r="B14" s="15"/>
      <c r="C14" s="15"/>
      <c r="D14" s="15"/>
      <c r="E14" s="15"/>
    </row>
    <row r="15" spans="1:8" ht="15.4" x14ac:dyDescent="0.45">
      <c r="A15" s="2">
        <f>SUM(A6:A14)</f>
        <v>105</v>
      </c>
      <c r="B15" s="2">
        <f>SUM(B6:B14)</f>
        <v>839</v>
      </c>
      <c r="C15" s="2">
        <f>SUM(C6:C14)</f>
        <v>17400</v>
      </c>
      <c r="D15" s="2">
        <f>SUM(D6:D14)</f>
        <v>2275</v>
      </c>
      <c r="E15" s="2">
        <f>SUM(E6:E14)</f>
        <v>136049</v>
      </c>
    </row>
    <row r="16" spans="1:8" x14ac:dyDescent="0.45">
      <c r="A16" s="18" t="s">
        <v>5</v>
      </c>
      <c r="B16" s="18">
        <f>COUNT(A6:A14)</f>
        <v>7</v>
      </c>
    </row>
    <row r="17" spans="1:8" x14ac:dyDescent="0.45">
      <c r="A17" s="18" t="s">
        <v>6</v>
      </c>
      <c r="B17" s="21">
        <f>CORREL(A6:A12,B6:B12)</f>
        <v>0.96605369180504741</v>
      </c>
      <c r="C17" s="18" t="s">
        <v>7</v>
      </c>
      <c r="D17" s="22">
        <f>ABS(B17)*SQRT((B16-2)/(1-B17^2))</f>
        <v>8.3616561569210415</v>
      </c>
      <c r="E17" s="18" t="s">
        <v>8</v>
      </c>
      <c r="F17" s="22">
        <f>_xlfn.T.INV.2T(0.05,B16-2)</f>
        <v>2.570581835636315</v>
      </c>
    </row>
    <row r="19" spans="1:8" ht="14.65" thickBot="1" x14ac:dyDescent="0.5">
      <c r="A19" t="s">
        <v>9</v>
      </c>
    </row>
    <row r="20" spans="1:8" x14ac:dyDescent="0.45">
      <c r="A20" s="3">
        <f>B16</f>
        <v>7</v>
      </c>
      <c r="B20" s="4">
        <f>A15</f>
        <v>105</v>
      </c>
      <c r="D20" s="7">
        <f>B15</f>
        <v>839</v>
      </c>
    </row>
    <row r="21" spans="1:8" ht="14.65" thickBot="1" x14ac:dyDescent="0.5">
      <c r="A21" s="5">
        <f>A15</f>
        <v>105</v>
      </c>
      <c r="B21" s="6">
        <f>D15</f>
        <v>2275</v>
      </c>
      <c r="D21" s="8">
        <f>C15</f>
        <v>17400</v>
      </c>
    </row>
    <row r="22" spans="1:8" ht="14.65" thickBot="1" x14ac:dyDescent="0.5"/>
    <row r="23" spans="1:8" x14ac:dyDescent="0.45">
      <c r="A23">
        <f t="array" ref="A23:B24">MINVERSE(A20:B21)</f>
        <v>0.46428571428571436</v>
      </c>
      <c r="B23">
        <v>-2.1428571428571432E-2</v>
      </c>
      <c r="C23" s="23" t="s">
        <v>10</v>
      </c>
      <c r="D23" s="24">
        <f t="array" ref="D23:D24">MMULT(A23:B24,D20:D21)</f>
        <v>16.678571428571388</v>
      </c>
    </row>
    <row r="24" spans="1:8" ht="14.65" thickBot="1" x14ac:dyDescent="0.5">
      <c r="A24">
        <v>-2.1428571428571432E-2</v>
      </c>
      <c r="B24">
        <v>1.4285714285714288E-3</v>
      </c>
      <c r="C24" s="25" t="s">
        <v>11</v>
      </c>
      <c r="D24" s="26">
        <v>6.8785714285714299</v>
      </c>
    </row>
    <row r="26" spans="1:8" x14ac:dyDescent="0.45">
      <c r="A26" t="s">
        <v>12</v>
      </c>
      <c r="D26" t="s">
        <v>16</v>
      </c>
      <c r="G26" t="s">
        <v>18</v>
      </c>
    </row>
    <row r="27" spans="1:8" x14ac:dyDescent="0.45">
      <c r="A27" t="s">
        <v>15</v>
      </c>
      <c r="B27" t="s">
        <v>14</v>
      </c>
      <c r="D27" t="s">
        <v>13</v>
      </c>
      <c r="E27" t="s">
        <v>17</v>
      </c>
      <c r="G27" t="s">
        <v>13</v>
      </c>
      <c r="H27" t="s">
        <v>19</v>
      </c>
    </row>
    <row r="28" spans="1:8" x14ac:dyDescent="0.45">
      <c r="A28">
        <v>0</v>
      </c>
      <c r="B28">
        <f>B6</f>
        <v>39</v>
      </c>
      <c r="D28">
        <f>A6</f>
        <v>0</v>
      </c>
      <c r="E28">
        <f>LN(ABS(B6))</f>
        <v>3.6635616461296463</v>
      </c>
      <c r="G28">
        <f>A6</f>
        <v>0</v>
      </c>
      <c r="H28">
        <f>1/B6</f>
        <v>2.564102564102564E-2</v>
      </c>
    </row>
    <row r="29" spans="1:8" x14ac:dyDescent="0.45">
      <c r="A29">
        <f t="shared" ref="A29:A34" si="3">1/A7</f>
        <v>0.2</v>
      </c>
      <c r="B29">
        <f t="shared" ref="B29:B34" si="4">B7</f>
        <v>54</v>
      </c>
      <c r="D29">
        <f t="shared" ref="D29:D34" si="5">A7</f>
        <v>5</v>
      </c>
      <c r="E29">
        <f t="shared" ref="E29:E34" si="6">LN(ABS(B7))</f>
        <v>3.9889840465642745</v>
      </c>
      <c r="G29">
        <f t="shared" ref="G29:G34" si="7">A7</f>
        <v>5</v>
      </c>
      <c r="H29">
        <f t="shared" ref="H29:H34" si="8">1/B7</f>
        <v>1.8518518518518517E-2</v>
      </c>
    </row>
    <row r="30" spans="1:8" x14ac:dyDescent="0.45">
      <c r="A30">
        <f t="shared" si="3"/>
        <v>0.1</v>
      </c>
      <c r="B30">
        <f t="shared" si="4"/>
        <v>74</v>
      </c>
      <c r="D30">
        <f t="shared" si="5"/>
        <v>10</v>
      </c>
      <c r="E30">
        <f t="shared" si="6"/>
        <v>4.3040650932041702</v>
      </c>
      <c r="G30">
        <f t="shared" si="7"/>
        <v>10</v>
      </c>
      <c r="H30">
        <f t="shared" si="8"/>
        <v>1.3513513513513514E-2</v>
      </c>
    </row>
    <row r="31" spans="1:8" x14ac:dyDescent="0.45">
      <c r="A31">
        <f t="shared" si="3"/>
        <v>6.6666666666666666E-2</v>
      </c>
      <c r="B31">
        <f t="shared" si="4"/>
        <v>100</v>
      </c>
      <c r="D31">
        <f t="shared" si="5"/>
        <v>15</v>
      </c>
      <c r="E31">
        <f t="shared" si="6"/>
        <v>4.6051701859880918</v>
      </c>
      <c r="G31">
        <f t="shared" si="7"/>
        <v>15</v>
      </c>
      <c r="H31">
        <f t="shared" si="8"/>
        <v>0.01</v>
      </c>
    </row>
    <row r="32" spans="1:8" x14ac:dyDescent="0.45">
      <c r="A32">
        <f t="shared" si="3"/>
        <v>0.05</v>
      </c>
      <c r="B32">
        <f t="shared" si="4"/>
        <v>136</v>
      </c>
      <c r="D32">
        <f t="shared" si="5"/>
        <v>20</v>
      </c>
      <c r="E32">
        <f t="shared" si="6"/>
        <v>4.9126548857360524</v>
      </c>
      <c r="G32">
        <f t="shared" si="7"/>
        <v>20</v>
      </c>
      <c r="H32">
        <f t="shared" si="8"/>
        <v>7.3529411764705881E-3</v>
      </c>
    </row>
    <row r="33" spans="1:8" x14ac:dyDescent="0.45">
      <c r="A33">
        <f t="shared" si="3"/>
        <v>0.04</v>
      </c>
      <c r="B33">
        <f t="shared" si="4"/>
        <v>182</v>
      </c>
      <c r="D33">
        <f t="shared" si="5"/>
        <v>25</v>
      </c>
      <c r="E33">
        <f t="shared" si="6"/>
        <v>5.2040066870767951</v>
      </c>
      <c r="G33">
        <f t="shared" si="7"/>
        <v>25</v>
      </c>
      <c r="H33">
        <f t="shared" si="8"/>
        <v>5.4945054945054949E-3</v>
      </c>
    </row>
    <row r="34" spans="1:8" x14ac:dyDescent="0.45">
      <c r="A34">
        <f t="shared" si="3"/>
        <v>3.3333333333333333E-2</v>
      </c>
      <c r="B34">
        <f t="shared" si="4"/>
        <v>254</v>
      </c>
      <c r="D34">
        <f t="shared" si="5"/>
        <v>30</v>
      </c>
      <c r="E34">
        <f t="shared" si="6"/>
        <v>5.5373342670185366</v>
      </c>
      <c r="G34">
        <f t="shared" si="7"/>
        <v>30</v>
      </c>
      <c r="H34">
        <f t="shared" si="8"/>
        <v>3.937007874015748E-3</v>
      </c>
    </row>
    <row r="38" spans="1:8" x14ac:dyDescent="0.45">
      <c r="A38" s="27" t="s">
        <v>20</v>
      </c>
      <c r="B38" s="27" t="s">
        <v>28</v>
      </c>
      <c r="C38" s="27" t="s">
        <v>21</v>
      </c>
      <c r="D38" s="27" t="s">
        <v>22</v>
      </c>
      <c r="E38" s="27" t="s">
        <v>23</v>
      </c>
    </row>
    <row r="39" spans="1:8" x14ac:dyDescent="0.45">
      <c r="A39" s="19">
        <f>A6</f>
        <v>0</v>
      </c>
      <c r="B39" s="19">
        <f>LOG(B6)</f>
        <v>1.5910646070264991</v>
      </c>
      <c r="C39" s="10">
        <f t="shared" ref="C39:C45" si="9">A39*B39</f>
        <v>0</v>
      </c>
      <c r="D39" s="10">
        <f>A39*A39</f>
        <v>0</v>
      </c>
      <c r="E39" s="10">
        <f>B39*B39</f>
        <v>2.5314865837323879</v>
      </c>
    </row>
    <row r="40" spans="1:8" x14ac:dyDescent="0.45">
      <c r="A40" s="19">
        <f t="shared" ref="A40:A45" si="10">A7</f>
        <v>5</v>
      </c>
      <c r="B40" s="19">
        <f t="shared" ref="B40:B45" si="11">LOG(B7)</f>
        <v>1.7323937598229686</v>
      </c>
      <c r="C40" s="10">
        <f t="shared" si="9"/>
        <v>8.6619687991148435</v>
      </c>
      <c r="D40" s="10">
        <f t="shared" ref="D40:D45" si="12">A40*A40</f>
        <v>25</v>
      </c>
      <c r="E40" s="10">
        <f t="shared" ref="E40:E45" si="13">B40*B40</f>
        <v>3.0011881390735615</v>
      </c>
    </row>
    <row r="41" spans="1:8" x14ac:dyDescent="0.45">
      <c r="A41" s="19">
        <f t="shared" si="10"/>
        <v>10</v>
      </c>
      <c r="B41" s="19">
        <f t="shared" si="11"/>
        <v>1.8692317197309762</v>
      </c>
      <c r="C41" s="10">
        <f t="shared" si="9"/>
        <v>18.692317197309762</v>
      </c>
      <c r="D41" s="10">
        <f t="shared" si="12"/>
        <v>100</v>
      </c>
      <c r="E41" s="10">
        <f t="shared" si="13"/>
        <v>3.4940272220484228</v>
      </c>
    </row>
    <row r="42" spans="1:8" x14ac:dyDescent="0.45">
      <c r="A42" s="19">
        <f t="shared" si="10"/>
        <v>15</v>
      </c>
      <c r="B42" s="19">
        <f t="shared" si="11"/>
        <v>2</v>
      </c>
      <c r="C42" s="10">
        <f t="shared" si="9"/>
        <v>30</v>
      </c>
      <c r="D42" s="10">
        <f t="shared" si="12"/>
        <v>225</v>
      </c>
      <c r="E42" s="10">
        <f t="shared" si="13"/>
        <v>4</v>
      </c>
    </row>
    <row r="43" spans="1:8" x14ac:dyDescent="0.45">
      <c r="A43" s="19">
        <f t="shared" si="10"/>
        <v>20</v>
      </c>
      <c r="B43" s="19">
        <f t="shared" si="11"/>
        <v>2.1335389083702174</v>
      </c>
      <c r="C43" s="10">
        <f t="shared" si="9"/>
        <v>42.67077816740435</v>
      </c>
      <c r="D43" s="10">
        <f t="shared" si="12"/>
        <v>400</v>
      </c>
      <c r="E43" s="10">
        <f t="shared" si="13"/>
        <v>4.5519882735295791</v>
      </c>
    </row>
    <row r="44" spans="1:8" x14ac:dyDescent="0.45">
      <c r="A44" s="19">
        <f t="shared" si="10"/>
        <v>25</v>
      </c>
      <c r="B44" s="19">
        <f t="shared" si="11"/>
        <v>2.2600713879850747</v>
      </c>
      <c r="C44" s="10">
        <f t="shared" si="9"/>
        <v>56.501784699626867</v>
      </c>
      <c r="D44" s="10">
        <f t="shared" si="12"/>
        <v>625</v>
      </c>
      <c r="E44" s="10">
        <f t="shared" si="13"/>
        <v>5.1079226787887819</v>
      </c>
    </row>
    <row r="45" spans="1:8" x14ac:dyDescent="0.45">
      <c r="A45" s="19">
        <f t="shared" si="10"/>
        <v>30</v>
      </c>
      <c r="B45" s="19">
        <f t="shared" si="11"/>
        <v>2.4048337166199381</v>
      </c>
      <c r="C45" s="10">
        <f t="shared" si="9"/>
        <v>72.145011498598137</v>
      </c>
      <c r="D45" s="10">
        <f t="shared" si="12"/>
        <v>900</v>
      </c>
      <c r="E45" s="10">
        <f t="shared" si="13"/>
        <v>5.7832252045920649</v>
      </c>
    </row>
    <row r="46" spans="1:8" x14ac:dyDescent="0.45">
      <c r="A46" s="13">
        <f>SUM(A39:A42)</f>
        <v>30</v>
      </c>
      <c r="B46" s="14">
        <f>SUM(B39:B45)</f>
        <v>13.991134099555675</v>
      </c>
      <c r="C46" s="14">
        <f t="shared" ref="C46:E46" si="14">SUM(C39:C45)</f>
        <v>228.67186036205396</v>
      </c>
      <c r="D46" s="14">
        <f t="shared" si="14"/>
        <v>2275</v>
      </c>
      <c r="E46" s="14">
        <f t="shared" si="14"/>
        <v>28.469838101764797</v>
      </c>
    </row>
    <row r="47" spans="1:8" x14ac:dyDescent="0.45">
      <c r="A47" s="18" t="s">
        <v>5</v>
      </c>
      <c r="B47" s="18">
        <f>COUNT(A39:A45)</f>
        <v>7</v>
      </c>
    </row>
    <row r="48" spans="1:8" x14ac:dyDescent="0.45">
      <c r="A48" s="18" t="s">
        <v>6</v>
      </c>
      <c r="B48" s="21">
        <f>CORREL(A39:A45,E39:E45)</f>
        <v>0.99836612790725976</v>
      </c>
      <c r="C48" s="18" t="s">
        <v>7</v>
      </c>
      <c r="D48" s="22">
        <f>ABS(B48)*SQRT((B47-2)/(1-B48^2))</f>
        <v>39.068639044688723</v>
      </c>
      <c r="E48" s="22" t="s">
        <v>8</v>
      </c>
      <c r="F48" s="22">
        <f>_xlfn.T.INV.2T(0.05,B47-2)</f>
        <v>2.570581835636315</v>
      </c>
    </row>
    <row r="52" spans="1:6" ht="14.65" thickBot="1" x14ac:dyDescent="0.5">
      <c r="A52" t="s">
        <v>9</v>
      </c>
    </row>
    <row r="53" spans="1:6" x14ac:dyDescent="0.45">
      <c r="A53" s="31">
        <f>B47</f>
        <v>7</v>
      </c>
      <c r="B53" s="32">
        <f>A46</f>
        <v>30</v>
      </c>
      <c r="D53" s="35">
        <f>B46</f>
        <v>13.991134099555675</v>
      </c>
      <c r="F53" t="s">
        <v>29</v>
      </c>
    </row>
    <row r="54" spans="1:6" x14ac:dyDescent="0.45">
      <c r="A54" s="33">
        <f>A46</f>
        <v>30</v>
      </c>
      <c r="B54" s="34">
        <f>D46</f>
        <v>2275</v>
      </c>
      <c r="D54" s="36">
        <f>C46</f>
        <v>228.67186036205396</v>
      </c>
      <c r="F54">
        <f>MDETERM(A53:B54)</f>
        <v>15025.000000000002</v>
      </c>
    </row>
    <row r="56" spans="1:6" ht="14.65" thickBot="1" x14ac:dyDescent="0.5">
      <c r="D56" s="9"/>
    </row>
    <row r="57" spans="1:6" x14ac:dyDescent="0.45">
      <c r="A57" s="37" cm="1">
        <f t="array" ref="A57:B58">MINVERSE(A53:B54)</f>
        <v>0.15141430948419302</v>
      </c>
      <c r="B57" s="38">
        <v>-1.9966722129783677E-3</v>
      </c>
      <c r="D57" s="11" t="s">
        <v>24</v>
      </c>
      <c r="E57" s="28" cm="1">
        <f t="array" ref="E57:E58">MMULT(A57:B58,D53:D54)</f>
        <v>1.6618751591099867</v>
      </c>
      <c r="F57" s="9"/>
    </row>
    <row r="58" spans="1:6" x14ac:dyDescent="0.45">
      <c r="A58" s="39">
        <v>-1.9966722129783694E-3</v>
      </c>
      <c r="B58" s="40">
        <v>4.6589018302828616E-4</v>
      </c>
      <c r="D58" s="12" t="s">
        <v>25</v>
      </c>
      <c r="E58" s="29">
        <v>7.8600266192859064E-2</v>
      </c>
    </row>
    <row r="59" spans="1:6" x14ac:dyDescent="0.45">
      <c r="D59" s="12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2024-12-09T20:24:56Z</dcterms:modified>
</cp:coreProperties>
</file>