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blabla\Downloads\uni\ANUL3\sem2\mp\"/>
    </mc:Choice>
  </mc:AlternateContent>
  <xr:revisionPtr revIDLastSave="0" documentId="13_ncr:1_{C90B0888-429A-49FF-87FA-E9700E958757}" xr6:coauthVersionLast="47" xr6:coauthVersionMax="47" xr10:uidLastSave="{00000000-0000-0000-0000-000000000000}"/>
  <bookViews>
    <workbookView xWindow="-120" yWindow="-120" windowWidth="29040" windowHeight="15840" tabRatio="810" activeTab="4" xr2:uid="{00000000-000D-0000-FFFF-FFFF00000000}"/>
  </bookViews>
  <sheets>
    <sheet name="Matrice" sheetId="17" r:id="rId1"/>
    <sheet name="Investitie" sheetId="8" r:id="rId2"/>
    <sheet name="Buget" sheetId="18" r:id="rId3"/>
    <sheet name="Plan" sheetId="14" r:id="rId4"/>
    <sheet name="SWOT" sheetId="19" r:id="rId5"/>
    <sheet name="RaportFinanciar" sheetId="12" r:id="rId6"/>
    <sheet name="Credit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2" l="1"/>
  <c r="G10" i="12" s="1"/>
  <c r="H10" i="12" s="1"/>
  <c r="I10" i="12" s="1"/>
  <c r="J10" i="12" s="1"/>
  <c r="E10" i="12"/>
  <c r="A6" i="18"/>
  <c r="P6" i="8" l="1"/>
  <c r="P7" i="8"/>
  <c r="P8" i="8"/>
  <c r="P9" i="8"/>
  <c r="P5" i="8"/>
  <c r="I15" i="8"/>
  <c r="J22" i="8" s="1"/>
  <c r="J15" i="8"/>
  <c r="K22" i="8" s="1"/>
  <c r="O6" i="11" l="1"/>
  <c r="D44" i="11"/>
  <c r="E44" i="11"/>
  <c r="F44" i="11"/>
  <c r="G44" i="11"/>
  <c r="H44" i="11"/>
  <c r="I44" i="11"/>
  <c r="J44" i="11"/>
  <c r="K44" i="11"/>
  <c r="L44" i="11"/>
  <c r="M44" i="11"/>
  <c r="N44" i="11"/>
  <c r="C44" i="11"/>
  <c r="O38" i="11"/>
  <c r="K26" i="8" s="1"/>
  <c r="O33" i="11"/>
  <c r="J26" i="8" s="1"/>
  <c r="L10" i="8"/>
  <c r="E32" i="18"/>
  <c r="F32" i="18" s="1"/>
  <c r="G11" i="18"/>
  <c r="H11" i="18"/>
  <c r="I11" i="18"/>
  <c r="M11" i="18"/>
  <c r="N11" i="18"/>
  <c r="O11" i="18"/>
  <c r="P11" i="18"/>
  <c r="Q11" i="18"/>
  <c r="R11" i="18"/>
  <c r="E7" i="18"/>
  <c r="F7" i="18" s="1"/>
  <c r="S7" i="18" s="1"/>
  <c r="E8" i="18"/>
  <c r="F8" i="18" s="1"/>
  <c r="S8" i="18" s="1"/>
  <c r="E9" i="18"/>
  <c r="F9" i="18" s="1"/>
  <c r="S9" i="18" s="1"/>
  <c r="A7" i="18"/>
  <c r="A8" i="18"/>
  <c r="A9" i="18"/>
  <c r="A10" i="18"/>
  <c r="E34" i="18"/>
  <c r="F34" i="18" s="1"/>
  <c r="E33" i="18"/>
  <c r="F33" i="18" s="1"/>
  <c r="R31" i="18"/>
  <c r="P31" i="18"/>
  <c r="O31" i="18"/>
  <c r="N31" i="18"/>
  <c r="M31" i="18"/>
  <c r="K31" i="18"/>
  <c r="J31" i="18"/>
  <c r="I31" i="18"/>
  <c r="H31" i="18"/>
  <c r="G31" i="18"/>
  <c r="E30" i="18"/>
  <c r="E25" i="18"/>
  <c r="E22" i="18"/>
  <c r="R18" i="18"/>
  <c r="M18" i="18"/>
  <c r="H18" i="18"/>
  <c r="G18" i="18"/>
  <c r="E17" i="18"/>
  <c r="F17" i="18" s="1"/>
  <c r="E16" i="18"/>
  <c r="E15" i="18"/>
  <c r="F15" i="18" s="1"/>
  <c r="E14" i="18"/>
  <c r="E12" i="18"/>
  <c r="R5" i="18"/>
  <c r="N5" i="18"/>
  <c r="M5" i="18"/>
  <c r="I5" i="18"/>
  <c r="H5" i="18"/>
  <c r="G5" i="18"/>
  <c r="E26" i="18" l="1"/>
  <c r="E29" i="18"/>
  <c r="F29" i="18" s="1"/>
  <c r="E19" i="18"/>
  <c r="E13" i="18"/>
  <c r="F13" i="18" s="1"/>
  <c r="E27" i="18"/>
  <c r="F27" i="18" s="1"/>
  <c r="E20" i="18"/>
  <c r="F20" i="18" s="1"/>
  <c r="E23" i="18"/>
  <c r="F12" i="18"/>
  <c r="F16" i="18"/>
  <c r="F14" i="18"/>
  <c r="F30" i="18"/>
  <c r="E31" i="18"/>
  <c r="E21" i="18"/>
  <c r="S17" i="18"/>
  <c r="F22" i="18"/>
  <c r="S32" i="18"/>
  <c r="S15" i="18"/>
  <c r="L31" i="18"/>
  <c r="F25" i="18"/>
  <c r="E10" i="18"/>
  <c r="F10" i="18" s="1"/>
  <c r="S10" i="18" s="1"/>
  <c r="E18" i="18" l="1"/>
  <c r="F19" i="18"/>
  <c r="F26" i="18"/>
  <c r="E11" i="18"/>
  <c r="F11" i="18"/>
  <c r="E28" i="18"/>
  <c r="F28" i="18" s="1"/>
  <c r="E6" i="18"/>
  <c r="F6" i="18" s="1"/>
  <c r="F5" i="18" s="1"/>
  <c r="S34" i="18"/>
  <c r="S29" i="18"/>
  <c r="S16" i="18"/>
  <c r="K11" i="18"/>
  <c r="S25" i="18"/>
  <c r="L11" i="18"/>
  <c r="F21" i="18"/>
  <c r="R24" i="18"/>
  <c r="M24" i="18"/>
  <c r="H24" i="18"/>
  <c r="G24" i="18"/>
  <c r="S33" i="18"/>
  <c r="F23" i="18"/>
  <c r="S14" i="18"/>
  <c r="S22" i="18"/>
  <c r="F31" i="18"/>
  <c r="E24" i="18" l="1"/>
  <c r="E35" i="18" s="1"/>
  <c r="E36" i="18" s="1"/>
  <c r="S12" i="18"/>
  <c r="J11" i="18"/>
  <c r="S11" i="18" s="1"/>
  <c r="S13" i="18"/>
  <c r="E5" i="18"/>
  <c r="L5" i="18"/>
  <c r="P5" i="18"/>
  <c r="O5" i="18"/>
  <c r="Q5" i="18"/>
  <c r="K5" i="18"/>
  <c r="S19" i="18"/>
  <c r="R35" i="18"/>
  <c r="R36" i="18" s="1"/>
  <c r="M35" i="18"/>
  <c r="M36" i="18" s="1"/>
  <c r="H35" i="18"/>
  <c r="H36" i="18" s="1"/>
  <c r="N24" i="18"/>
  <c r="G35" i="18"/>
  <c r="G36" i="18" s="1"/>
  <c r="G39" i="18" s="1"/>
  <c r="H4" i="18" s="1"/>
  <c r="O18" i="18"/>
  <c r="J18" i="18"/>
  <c r="L18" i="18"/>
  <c r="K18" i="18"/>
  <c r="P18" i="18"/>
  <c r="S27" i="18"/>
  <c r="S26" i="18"/>
  <c r="I24" i="18"/>
  <c r="F24" i="18"/>
  <c r="S30" i="18"/>
  <c r="Q31" i="18"/>
  <c r="S31" i="18" s="1"/>
  <c r="F18" i="18"/>
  <c r="H39" i="18" l="1"/>
  <c r="I4" i="18" s="1"/>
  <c r="S6" i="18"/>
  <c r="E37" i="18"/>
  <c r="E38" i="18" s="1"/>
  <c r="J5" i="18"/>
  <c r="S5" i="18" s="1"/>
  <c r="S23" i="18"/>
  <c r="F35" i="18"/>
  <c r="F36" i="18" s="1"/>
  <c r="S21" i="18"/>
  <c r="Q24" i="18"/>
  <c r="L24" i="18"/>
  <c r="K24" i="18"/>
  <c r="O24" i="18"/>
  <c r="P24" i="18"/>
  <c r="S28" i="18"/>
  <c r="Q18" i="18"/>
  <c r="I18" i="18"/>
  <c r="N18" i="18"/>
  <c r="S20" i="18"/>
  <c r="S18" i="18" l="1"/>
  <c r="K35" i="18"/>
  <c r="K36" i="18" s="1"/>
  <c r="F37" i="18"/>
  <c r="F38" i="18" s="1"/>
  <c r="N35" i="18"/>
  <c r="N36" i="18" s="1"/>
  <c r="I35" i="18"/>
  <c r="I36" i="18" s="1"/>
  <c r="J24" i="18"/>
  <c r="S24" i="18" s="1"/>
  <c r="L35" i="18"/>
  <c r="L36" i="18" s="1"/>
  <c r="Q35" i="18"/>
  <c r="Q36" i="18" s="1"/>
  <c r="O35" i="18"/>
  <c r="O36" i="18" s="1"/>
  <c r="P35" i="18"/>
  <c r="P36" i="18" s="1"/>
  <c r="I39" i="18" l="1"/>
  <c r="J4" i="18" s="1"/>
  <c r="J35" i="18"/>
  <c r="S35" i="18" s="1"/>
  <c r="J36" i="18" l="1"/>
  <c r="S36" i="18" s="1"/>
  <c r="J39" i="18" l="1"/>
  <c r="K4" i="18" s="1"/>
  <c r="K39" i="18" s="1"/>
  <c r="L4" i="18" s="1"/>
  <c r="L39" i="18" s="1"/>
  <c r="M4" i="18" s="1"/>
  <c r="M39" i="18" s="1"/>
  <c r="N4" i="18" s="1"/>
  <c r="N39" i="18" s="1"/>
  <c r="O4" i="18" s="1"/>
  <c r="O39" i="18" s="1"/>
  <c r="P4" i="18" s="1"/>
  <c r="P39" i="18" s="1"/>
  <c r="Q4" i="18" s="1"/>
  <c r="Q39" i="18" s="1"/>
  <c r="R4" i="18" s="1"/>
  <c r="R39" i="18" s="1"/>
  <c r="I5" i="14" l="1"/>
  <c r="I15" i="14"/>
  <c r="H15" i="14"/>
  <c r="H6" i="14"/>
  <c r="I6" i="14"/>
  <c r="H7" i="14"/>
  <c r="I7" i="14"/>
  <c r="H8" i="14"/>
  <c r="I8" i="14"/>
  <c r="H9" i="14"/>
  <c r="I9" i="14"/>
  <c r="H5" i="14"/>
  <c r="C7" i="11"/>
  <c r="J15" i="14" l="1"/>
  <c r="L15" i="14" s="1"/>
  <c r="P10" i="8"/>
  <c r="F5" i="8"/>
  <c r="F6" i="8"/>
  <c r="F7" i="8"/>
  <c r="F8" i="8"/>
  <c r="F9" i="8"/>
  <c r="J10" i="8"/>
  <c r="E8" i="12" s="1"/>
  <c r="K10" i="8"/>
  <c r="M10" i="8"/>
  <c r="E10" i="8"/>
  <c r="E15" i="8"/>
  <c r="F22" i="8" s="1"/>
  <c r="F15" i="8"/>
  <c r="G22" i="8" s="1"/>
  <c r="G15" i="8"/>
  <c r="H22" i="8" s="1"/>
  <c r="H15" i="8"/>
  <c r="I22" i="8" s="1"/>
  <c r="D15" i="8"/>
  <c r="E22" i="8" s="1"/>
  <c r="J6" i="14"/>
  <c r="J7" i="14"/>
  <c r="L7" i="14" s="1"/>
  <c r="J8" i="14"/>
  <c r="L8" i="14" s="1"/>
  <c r="J9" i="14"/>
  <c r="L9" i="14" s="1"/>
  <c r="L6" i="14"/>
  <c r="J5" i="14"/>
  <c r="L5" i="14" s="1"/>
  <c r="H10" i="8"/>
  <c r="K24" i="8" l="1"/>
  <c r="J24" i="8"/>
  <c r="G24" i="8"/>
  <c r="I24" i="8"/>
  <c r="F24" i="8"/>
  <c r="H24" i="8"/>
  <c r="E24" i="8"/>
  <c r="O28" i="11"/>
  <c r="I26" i="8" s="1"/>
  <c r="O23" i="11"/>
  <c r="H26" i="8" s="1"/>
  <c r="O18" i="11"/>
  <c r="G26" i="8" s="1"/>
  <c r="O13" i="11"/>
  <c r="F26" i="8" s="1"/>
  <c r="O8" i="11"/>
  <c r="G10" i="8"/>
  <c r="E26" i="8" l="1"/>
  <c r="O44" i="11"/>
  <c r="E2" i="11"/>
  <c r="C10" i="11" l="1"/>
  <c r="C9" i="11"/>
  <c r="C11" i="11" l="1"/>
  <c r="D7" i="11"/>
  <c r="D10" i="11" s="1"/>
  <c r="E7" i="11" s="1"/>
  <c r="E10" i="11" s="1"/>
  <c r="F7" i="11" s="1"/>
  <c r="E9" i="11" l="1"/>
  <c r="E11" i="11" s="1"/>
  <c r="D9" i="11"/>
  <c r="F10" i="11"/>
  <c r="G7" i="11" s="1"/>
  <c r="F9" i="11"/>
  <c r="D10" i="8"/>
  <c r="I10" i="8"/>
  <c r="D8" i="12" s="1"/>
  <c r="L11" i="8" l="1"/>
  <c r="E11" i="8"/>
  <c r="M11" i="8"/>
  <c r="D11" i="11"/>
  <c r="D17" i="8"/>
  <c r="J11" i="8"/>
  <c r="I11" i="8"/>
  <c r="H11" i="8"/>
  <c r="K11" i="8"/>
  <c r="F10" i="8"/>
  <c r="D11" i="8"/>
  <c r="G11" i="8"/>
  <c r="H10" i="14"/>
  <c r="D5" i="12" s="1"/>
  <c r="E5" i="12" s="1"/>
  <c r="F5" i="12" s="1"/>
  <c r="G5" i="12" s="1"/>
  <c r="G10" i="11"/>
  <c r="H7" i="11" s="1"/>
  <c r="G9" i="11"/>
  <c r="F11" i="11"/>
  <c r="H5" i="12" l="1"/>
  <c r="I5" i="12" s="1"/>
  <c r="I10" i="14"/>
  <c r="G11" i="11"/>
  <c r="H10" i="11"/>
  <c r="I7" i="11" s="1"/>
  <c r="H9" i="11"/>
  <c r="F11" i="8"/>
  <c r="J6" i="12" l="1"/>
  <c r="I6" i="12"/>
  <c r="I7" i="12" s="1"/>
  <c r="J5" i="12"/>
  <c r="H6" i="12"/>
  <c r="H7" i="12" s="1"/>
  <c r="F6" i="12"/>
  <c r="D6" i="12"/>
  <c r="G6" i="12"/>
  <c r="G7" i="12" s="1"/>
  <c r="E6" i="12"/>
  <c r="I10" i="11"/>
  <c r="J7" i="11" s="1"/>
  <c r="I9" i="11"/>
  <c r="H11" i="11"/>
  <c r="J7" i="12" l="1"/>
  <c r="I11" i="11"/>
  <c r="J10" i="11"/>
  <c r="K7" i="11" s="1"/>
  <c r="J9" i="11"/>
  <c r="F7" i="12" l="1"/>
  <c r="E7" i="12"/>
  <c r="D7" i="12"/>
  <c r="K10" i="11"/>
  <c r="L7" i="11" s="1"/>
  <c r="K9" i="11"/>
  <c r="J11" i="11"/>
  <c r="K11" i="11" l="1"/>
  <c r="L10" i="11"/>
  <c r="M7" i="11" s="1"/>
  <c r="L9" i="11"/>
  <c r="M10" i="11" l="1"/>
  <c r="N7" i="11" s="1"/>
  <c r="M9" i="11"/>
  <c r="L11" i="11"/>
  <c r="J10" i="14"/>
  <c r="L10" i="14" s="1"/>
  <c r="N10" i="11" l="1"/>
  <c r="C12" i="11" s="1"/>
  <c r="N9" i="11"/>
  <c r="M11" i="11"/>
  <c r="O9" i="11" l="1"/>
  <c r="E27" i="8" s="1"/>
  <c r="D11" i="12" s="1"/>
  <c r="N11" i="11"/>
  <c r="O10" i="11"/>
  <c r="C15" i="11" l="1"/>
  <c r="D12" i="11" s="1"/>
  <c r="C14" i="11"/>
  <c r="E28" i="8"/>
  <c r="O11" i="11"/>
  <c r="D15" i="11" l="1"/>
  <c r="E12" i="11" s="1"/>
  <c r="D14" i="11"/>
  <c r="C16" i="11"/>
  <c r="D12" i="12"/>
  <c r="D15" i="12" s="1"/>
  <c r="D17" i="12" s="1"/>
  <c r="D18" i="12" s="1"/>
  <c r="D19" i="12" s="1"/>
  <c r="D16" i="8" s="1"/>
  <c r="E23" i="8" s="1"/>
  <c r="D16" i="11" l="1"/>
  <c r="D18" i="8"/>
  <c r="E17" i="8" s="1"/>
  <c r="E15" i="11"/>
  <c r="F12" i="11" s="1"/>
  <c r="E14" i="11"/>
  <c r="F15" i="11" l="1"/>
  <c r="G12" i="11" s="1"/>
  <c r="F14" i="11"/>
  <c r="E16" i="11"/>
  <c r="E25" i="8"/>
  <c r="E29" i="8"/>
  <c r="F16" i="11" l="1"/>
  <c r="G15" i="11"/>
  <c r="H12" i="11" s="1"/>
  <c r="G14" i="11"/>
  <c r="G16" i="11" l="1"/>
  <c r="H15" i="11"/>
  <c r="I12" i="11" s="1"/>
  <c r="H14" i="11"/>
  <c r="H16" i="11" l="1"/>
  <c r="I15" i="11"/>
  <c r="J12" i="11" s="1"/>
  <c r="I14" i="11"/>
  <c r="I16" i="11" l="1"/>
  <c r="J15" i="11"/>
  <c r="K12" i="11" s="1"/>
  <c r="J14" i="11"/>
  <c r="K15" i="11" l="1"/>
  <c r="L12" i="11" s="1"/>
  <c r="K14" i="11"/>
  <c r="J16" i="11"/>
  <c r="K16" i="11" l="1"/>
  <c r="L15" i="11"/>
  <c r="M12" i="11" s="1"/>
  <c r="L14" i="11"/>
  <c r="L16" i="11" l="1"/>
  <c r="M15" i="11"/>
  <c r="N12" i="11" s="1"/>
  <c r="M14" i="11"/>
  <c r="M16" i="11" l="1"/>
  <c r="N15" i="11"/>
  <c r="N14" i="11"/>
  <c r="C17" i="11" l="1"/>
  <c r="O15" i="11"/>
  <c r="N16" i="11"/>
  <c r="O14" i="11"/>
  <c r="F27" i="8" l="1"/>
  <c r="E11" i="12" s="1"/>
  <c r="O16" i="11"/>
  <c r="C20" i="11"/>
  <c r="D17" i="11" s="1"/>
  <c r="C19" i="11"/>
  <c r="F28" i="8" l="1"/>
  <c r="C21" i="11"/>
  <c r="D20" i="11"/>
  <c r="E17" i="11" s="1"/>
  <c r="D19" i="11"/>
  <c r="E12" i="12"/>
  <c r="E15" i="12" s="1"/>
  <c r="E17" i="12" s="1"/>
  <c r="E18" i="12" s="1"/>
  <c r="E19" i="12" s="1"/>
  <c r="E16" i="8" s="1"/>
  <c r="F23" i="8" s="1"/>
  <c r="E18" i="8" l="1"/>
  <c r="F17" i="8" s="1"/>
  <c r="E20" i="11"/>
  <c r="F17" i="11" s="1"/>
  <c r="E19" i="11"/>
  <c r="D21" i="11"/>
  <c r="F20" i="11" l="1"/>
  <c r="G17" i="11" s="1"/>
  <c r="F19" i="11"/>
  <c r="E21" i="11"/>
  <c r="F29" i="8"/>
  <c r="F25" i="8"/>
  <c r="G20" i="11" l="1"/>
  <c r="H17" i="11" s="1"/>
  <c r="G19" i="11"/>
  <c r="F21" i="11"/>
  <c r="G21" i="11" l="1"/>
  <c r="H20" i="11"/>
  <c r="I17" i="11" s="1"/>
  <c r="H19" i="11"/>
  <c r="I20" i="11" l="1"/>
  <c r="J17" i="11" s="1"/>
  <c r="I19" i="11"/>
  <c r="H21" i="11"/>
  <c r="I21" i="11" l="1"/>
  <c r="J20" i="11"/>
  <c r="K17" i="11" s="1"/>
  <c r="J19" i="11"/>
  <c r="J21" i="11" l="1"/>
  <c r="K20" i="11"/>
  <c r="L17" i="11" s="1"/>
  <c r="K19" i="11"/>
  <c r="K21" i="11" l="1"/>
  <c r="L20" i="11"/>
  <c r="M17" i="11" s="1"/>
  <c r="L19" i="11"/>
  <c r="L21" i="11" l="1"/>
  <c r="M20" i="11"/>
  <c r="N17" i="11" s="1"/>
  <c r="M19" i="11"/>
  <c r="M21" i="11" l="1"/>
  <c r="N20" i="11"/>
  <c r="N19" i="11"/>
  <c r="N21" i="11" l="1"/>
  <c r="O19" i="11"/>
  <c r="C22" i="11"/>
  <c r="O20" i="11"/>
  <c r="G27" i="8" l="1"/>
  <c r="F11" i="12" s="1"/>
  <c r="F12" i="12" s="1"/>
  <c r="F15" i="12" s="1"/>
  <c r="F17" i="12" s="1"/>
  <c r="F18" i="12" s="1"/>
  <c r="F19" i="12" s="1"/>
  <c r="F16" i="8" s="1"/>
  <c r="C25" i="11"/>
  <c r="D22" i="11" s="1"/>
  <c r="C24" i="11"/>
  <c r="O21" i="11"/>
  <c r="G28" i="8" l="1"/>
  <c r="G23" i="8"/>
  <c r="F18" i="8"/>
  <c r="G17" i="8" s="1"/>
  <c r="C26" i="11"/>
  <c r="D25" i="11"/>
  <c r="E22" i="11" s="1"/>
  <c r="D24" i="11"/>
  <c r="G29" i="8" l="1"/>
  <c r="G25" i="8"/>
  <c r="D26" i="11"/>
  <c r="E25" i="11"/>
  <c r="F22" i="11" s="1"/>
  <c r="E24" i="11"/>
  <c r="E26" i="11" l="1"/>
  <c r="F25" i="11"/>
  <c r="G22" i="11" s="1"/>
  <c r="F24" i="11"/>
  <c r="F26" i="11" l="1"/>
  <c r="G25" i="11"/>
  <c r="H22" i="11" s="1"/>
  <c r="G24" i="11"/>
  <c r="H25" i="11" l="1"/>
  <c r="I22" i="11" s="1"/>
  <c r="H24" i="11"/>
  <c r="G26" i="11"/>
  <c r="H26" i="11" l="1"/>
  <c r="I25" i="11"/>
  <c r="J22" i="11" s="1"/>
  <c r="I24" i="11"/>
  <c r="I26" i="11" l="1"/>
  <c r="J25" i="11"/>
  <c r="K22" i="11" s="1"/>
  <c r="J24" i="11"/>
  <c r="J26" i="11" l="1"/>
  <c r="K25" i="11"/>
  <c r="L22" i="11" s="1"/>
  <c r="K24" i="11"/>
  <c r="K26" i="11" l="1"/>
  <c r="L25" i="11"/>
  <c r="M22" i="11" s="1"/>
  <c r="L24" i="11"/>
  <c r="L26" i="11" l="1"/>
  <c r="M25" i="11"/>
  <c r="N22" i="11" s="1"/>
  <c r="M24" i="11"/>
  <c r="M26" i="11" l="1"/>
  <c r="N25" i="11"/>
  <c r="N24" i="11"/>
  <c r="N26" i="11" l="1"/>
  <c r="O26" i="11" s="1"/>
  <c r="O24" i="11"/>
  <c r="C27" i="11"/>
  <c r="O25" i="11"/>
  <c r="H27" i="8" l="1"/>
  <c r="H28" i="8" s="1"/>
  <c r="C30" i="11"/>
  <c r="D27" i="11" s="1"/>
  <c r="C29" i="11"/>
  <c r="G11" i="12" l="1"/>
  <c r="G12" i="12" s="1"/>
  <c r="G15" i="12" s="1"/>
  <c r="G17" i="12" s="1"/>
  <c r="G18" i="12" s="1"/>
  <c r="G19" i="12" s="1"/>
  <c r="G16" i="8" s="1"/>
  <c r="H23" i="8" s="1"/>
  <c r="C31" i="11"/>
  <c r="D30" i="11"/>
  <c r="E27" i="11" s="1"/>
  <c r="D29" i="11"/>
  <c r="G18" i="8" l="1"/>
  <c r="H17" i="8" s="1"/>
  <c r="H29" i="8"/>
  <c r="H25" i="8"/>
  <c r="E30" i="11"/>
  <c r="F27" i="11" s="1"/>
  <c r="E29" i="11"/>
  <c r="D31" i="11"/>
  <c r="F30" i="11" l="1"/>
  <c r="G27" i="11" s="1"/>
  <c r="F29" i="11"/>
  <c r="E31" i="11"/>
  <c r="F31" i="11" l="1"/>
  <c r="G30" i="11"/>
  <c r="H27" i="11" s="1"/>
  <c r="G29" i="11"/>
  <c r="G31" i="11" l="1"/>
  <c r="H30" i="11"/>
  <c r="I27" i="11" s="1"/>
  <c r="H29" i="11"/>
  <c r="H31" i="11" l="1"/>
  <c r="I30" i="11"/>
  <c r="J27" i="11" s="1"/>
  <c r="I29" i="11"/>
  <c r="I31" i="11" l="1"/>
  <c r="J30" i="11"/>
  <c r="K27" i="11" s="1"/>
  <c r="J29" i="11"/>
  <c r="J31" i="11" l="1"/>
  <c r="K30" i="11"/>
  <c r="L27" i="11" s="1"/>
  <c r="K29" i="11"/>
  <c r="K31" i="11" l="1"/>
  <c r="L30" i="11"/>
  <c r="M27" i="11" s="1"/>
  <c r="L29" i="11"/>
  <c r="L31" i="11" l="1"/>
  <c r="M30" i="11"/>
  <c r="N27" i="11" s="1"/>
  <c r="M29" i="11"/>
  <c r="M31" i="11" l="1"/>
  <c r="N30" i="11"/>
  <c r="O30" i="11" s="1"/>
  <c r="N29" i="11"/>
  <c r="N31" i="11" l="1"/>
  <c r="C32" i="11" s="1"/>
  <c r="O29" i="11"/>
  <c r="O31" i="11" l="1"/>
  <c r="I27" i="8"/>
  <c r="C34" i="11" l="1"/>
  <c r="C35" i="11"/>
  <c r="D32" i="11" s="1"/>
  <c r="I28" i="8"/>
  <c r="H11" i="12"/>
  <c r="H12" i="12" s="1"/>
  <c r="H15" i="12" s="1"/>
  <c r="H17" i="12" s="1"/>
  <c r="H18" i="12" s="1"/>
  <c r="H19" i="12" s="1"/>
  <c r="H16" i="8" s="1"/>
  <c r="D34" i="11" l="1"/>
  <c r="D35" i="11"/>
  <c r="E32" i="11" s="1"/>
  <c r="C36" i="11"/>
  <c r="I23" i="8"/>
  <c r="H18" i="8"/>
  <c r="I17" i="8" s="1"/>
  <c r="D36" i="11" l="1"/>
  <c r="E34" i="11"/>
  <c r="E35" i="11"/>
  <c r="F32" i="11" s="1"/>
  <c r="I25" i="8"/>
  <c r="I29" i="8"/>
  <c r="E36" i="11" l="1"/>
  <c r="F35" i="11"/>
  <c r="G32" i="11" s="1"/>
  <c r="F34" i="11"/>
  <c r="F36" i="11" l="1"/>
  <c r="G35" i="11"/>
  <c r="H32" i="11" s="1"/>
  <c r="G34" i="11"/>
  <c r="G36" i="11" l="1"/>
  <c r="H35" i="11"/>
  <c r="I32" i="11" s="1"/>
  <c r="H34" i="11"/>
  <c r="H36" i="11" l="1"/>
  <c r="I35" i="11"/>
  <c r="J32" i="11" s="1"/>
  <c r="I34" i="11"/>
  <c r="I36" i="11" l="1"/>
  <c r="J35" i="11"/>
  <c r="K32" i="11" s="1"/>
  <c r="J34" i="11"/>
  <c r="J36" i="11" l="1"/>
  <c r="K35" i="11"/>
  <c r="L32" i="11" s="1"/>
  <c r="K34" i="11"/>
  <c r="K36" i="11" l="1"/>
  <c r="L35" i="11"/>
  <c r="M32" i="11" s="1"/>
  <c r="L34" i="11"/>
  <c r="L36" i="11" l="1"/>
  <c r="M35" i="11"/>
  <c r="N32" i="11" s="1"/>
  <c r="M34" i="11"/>
  <c r="M36" i="11" l="1"/>
  <c r="N35" i="11"/>
  <c r="N34" i="11"/>
  <c r="O35" i="11" l="1"/>
  <c r="C37" i="11"/>
  <c r="N36" i="11"/>
  <c r="O36" i="11" s="1"/>
  <c r="O34" i="11"/>
  <c r="J27" i="8" l="1"/>
  <c r="C39" i="11"/>
  <c r="C43" i="11" s="1"/>
  <c r="C41" i="11" s="1"/>
  <c r="C40" i="11"/>
  <c r="D37" i="11" s="1"/>
  <c r="J28" i="8" l="1"/>
  <c r="I11" i="12"/>
  <c r="I12" i="12" s="1"/>
  <c r="I15" i="12" s="1"/>
  <c r="I17" i="12" s="1"/>
  <c r="I18" i="12" s="1"/>
  <c r="I19" i="12" s="1"/>
  <c r="I16" i="8" s="1"/>
  <c r="D40" i="11"/>
  <c r="E37" i="11" s="1"/>
  <c r="D39" i="11"/>
  <c r="D43" i="11" s="1"/>
  <c r="D41" i="11" s="1"/>
  <c r="J23" i="8" l="1"/>
  <c r="I18" i="8"/>
  <c r="J17" i="8" s="1"/>
  <c r="E40" i="11"/>
  <c r="F37" i="11" s="1"/>
  <c r="E39" i="11"/>
  <c r="E43" i="11" s="1"/>
  <c r="E41" i="11" s="1"/>
  <c r="J29" i="8" l="1"/>
  <c r="J25" i="8"/>
  <c r="F40" i="11"/>
  <c r="G37" i="11" s="1"/>
  <c r="F39" i="11"/>
  <c r="F43" i="11" s="1"/>
  <c r="F41" i="11" s="1"/>
  <c r="G40" i="11" l="1"/>
  <c r="H37" i="11" s="1"/>
  <c r="G39" i="11"/>
  <c r="G43" i="11" s="1"/>
  <c r="G41" i="11" s="1"/>
  <c r="H40" i="11" l="1"/>
  <c r="I37" i="11" s="1"/>
  <c r="H39" i="11"/>
  <c r="H43" i="11" s="1"/>
  <c r="H41" i="11" s="1"/>
  <c r="I40" i="11" l="1"/>
  <c r="J37" i="11" s="1"/>
  <c r="I39" i="11"/>
  <c r="I43" i="11" s="1"/>
  <c r="I41" i="11" s="1"/>
  <c r="J40" i="11" l="1"/>
  <c r="K37" i="11" s="1"/>
  <c r="J39" i="11"/>
  <c r="J43" i="11" s="1"/>
  <c r="J41" i="11" s="1"/>
  <c r="K40" i="11" l="1"/>
  <c r="L37" i="11" s="1"/>
  <c r="K39" i="11"/>
  <c r="K43" i="11" s="1"/>
  <c r="K41" i="11" s="1"/>
  <c r="L40" i="11" l="1"/>
  <c r="M37" i="11" s="1"/>
  <c r="L39" i="11"/>
  <c r="L43" i="11" s="1"/>
  <c r="L41" i="11" s="1"/>
  <c r="M40" i="11" l="1"/>
  <c r="N37" i="11" s="1"/>
  <c r="M39" i="11"/>
  <c r="M43" i="11" s="1"/>
  <c r="M41" i="11" s="1"/>
  <c r="N40" i="11" l="1"/>
  <c r="O40" i="11" s="1"/>
  <c r="N39" i="11"/>
  <c r="N43" i="11" s="1"/>
  <c r="N41" i="11" s="1"/>
  <c r="O39" i="11" l="1"/>
  <c r="K27" i="8" l="1"/>
  <c r="O43" i="11"/>
  <c r="O41" i="11" s="1"/>
  <c r="K28" i="8" l="1"/>
  <c r="J11" i="12"/>
  <c r="J12" i="12" s="1"/>
  <c r="J15" i="12" s="1"/>
  <c r="J17" i="12" s="1"/>
  <c r="J18" i="12" s="1"/>
  <c r="J19" i="12" s="1"/>
  <c r="J16" i="8" s="1"/>
  <c r="K23" i="8" l="1"/>
  <c r="J18" i="8"/>
  <c r="K25" i="8" l="1"/>
  <c r="K29" i="8"/>
</calcChain>
</file>

<file path=xl/sharedStrings.xml><?xml version="1.0" encoding="utf-8"?>
<sst xmlns="http://schemas.openxmlformats.org/spreadsheetml/2006/main" count="354" uniqueCount="247">
  <si>
    <t>Specificare</t>
  </si>
  <si>
    <t>UM</t>
  </si>
  <si>
    <t>X</t>
  </si>
  <si>
    <t>Contribuția întreprinderii</t>
  </si>
  <si>
    <t>%</t>
  </si>
  <si>
    <t>Nr.</t>
  </si>
  <si>
    <t>inclusiv</t>
  </si>
  <si>
    <t>Venituri din vânzări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</si>
  <si>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</si>
  <si>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</si>
  <si>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</si>
  <si>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</si>
  <si>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</si>
  <si>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</si>
  <si>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</si>
  <si>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</si>
  <si>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</si>
  <si>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</si>
  <si>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</si>
  <si>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</si>
  <si>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unit</t>
  </si>
  <si>
    <t>ani</t>
  </si>
  <si>
    <t>Anii</t>
  </si>
  <si>
    <t>Profit net</t>
  </si>
  <si>
    <t>Recuperarea investiţiilor</t>
  </si>
  <si>
    <t>Termen de recuperare a investițiilor</t>
  </si>
  <si>
    <t>Credit</t>
  </si>
  <si>
    <t>MDL</t>
  </si>
  <si>
    <t>Rata anuala</t>
  </si>
  <si>
    <t>Anul</t>
  </si>
  <si>
    <t>Total</t>
  </si>
  <si>
    <t>Sold creditar</t>
  </si>
  <si>
    <t>Rambursarea creditului</t>
  </si>
  <si>
    <t>Dobânda scadentă</t>
  </si>
  <si>
    <t>Rest de rambursare a creditului</t>
  </si>
  <si>
    <t>dobânda scadentă</t>
  </si>
  <si>
    <t>rambursarea creditului</t>
  </si>
  <si>
    <t>Profit brut (pierdere globală)</t>
  </si>
  <si>
    <t>Alte venituri operaţionale (subvenții)</t>
  </si>
  <si>
    <t>Cheltuieli comerciale</t>
  </si>
  <si>
    <t>Cheltuieli generale şi administrative</t>
  </si>
  <si>
    <t>Alte cheltuieli operaţionale</t>
  </si>
  <si>
    <t xml:space="preserve">Rez activitatea operaţională: profit (pierdere) </t>
  </si>
  <si>
    <t xml:space="preserve">Rez activitatea de investiţii: profit (pierdere) </t>
  </si>
  <si>
    <t>Rez din activitatea financiară: profit (pierdere)</t>
  </si>
  <si>
    <t>Rez activitatea econ-financiară: profit (pierdere)</t>
  </si>
  <si>
    <t>Rez excepţional: profit (pierdere)</t>
  </si>
  <si>
    <t>Profit (pierderi) pînă la impozit</t>
  </si>
  <si>
    <t>Cheltuieli (economii) privind impozitul pe venit</t>
  </si>
  <si>
    <t>Profit net (pierdere netă)</t>
  </si>
  <si>
    <t>Raport privind rezultatele financiare</t>
  </si>
  <si>
    <t>1-2</t>
  </si>
  <si>
    <t>3+4-5-6-7</t>
  </si>
  <si>
    <t>8+9+10</t>
  </si>
  <si>
    <t>11+12</t>
  </si>
  <si>
    <t>13-14</t>
  </si>
  <si>
    <t>Costul vînzărilor (inclusiv amortizare)</t>
  </si>
  <si>
    <t>Cod</t>
  </si>
  <si>
    <t>Specificarea investițiilor</t>
  </si>
  <si>
    <t>Total investiții</t>
  </si>
  <si>
    <t>Structura investițiilor, %</t>
  </si>
  <si>
    <t>Costul investiţiei (valoare iniţială / rămasă)</t>
  </si>
  <si>
    <t>Calculare</t>
  </si>
  <si>
    <t>Calcularea deservirii creditului investițional</t>
  </si>
  <si>
    <t>Formula de calcul</t>
  </si>
  <si>
    <t>raport</t>
  </si>
  <si>
    <t>Amortizarea calculată</t>
  </si>
  <si>
    <t>Numerar la sfârşitul perioadei</t>
  </si>
  <si>
    <t>1+2</t>
  </si>
  <si>
    <t>Achitarea creditului de bază</t>
  </si>
  <si>
    <t>credit</t>
  </si>
  <si>
    <t>Achitarea dobânzii aferente creditului</t>
  </si>
  <si>
    <t>Deservirea creditului</t>
  </si>
  <si>
    <t>4+5</t>
  </si>
  <si>
    <t>Rata de deservire a datoriei</t>
  </si>
  <si>
    <t>(3+5)/6</t>
  </si>
  <si>
    <t>Coeficientul de îndatorare al întreprinderii</t>
  </si>
  <si>
    <t>Venitul din vânzări, lei</t>
  </si>
  <si>
    <t>Costurile de producere, lei</t>
  </si>
  <si>
    <t>Profic brut, lei</t>
  </si>
  <si>
    <t>Rentabilitate, %</t>
  </si>
  <si>
    <t>Subvenții în avans</t>
  </si>
  <si>
    <t>Volumul de produse / servicii comercializate</t>
  </si>
  <si>
    <t>Produs / serviciu 1</t>
  </si>
  <si>
    <t>Specificare produse / servicii</t>
  </si>
  <si>
    <t>Generalizarea veniturilor din activitatea operațională</t>
  </si>
  <si>
    <t xml:space="preserve">Termenul de recuperare este </t>
  </si>
  <si>
    <t>Suma achitată anul I</t>
  </si>
  <si>
    <t>Suma achitată anul II</t>
  </si>
  <si>
    <t>Suma achitată anul III</t>
  </si>
  <si>
    <t>Suma achitată anul IV</t>
  </si>
  <si>
    <t>Suma achitată anul V</t>
  </si>
  <si>
    <t>Logica intervenţiei</t>
  </si>
  <si>
    <t>Indicatori de verificare</t>
  </si>
  <si>
    <t>Susrsa de verificare</t>
  </si>
  <si>
    <t>Supoziţii</t>
  </si>
  <si>
    <t>Obiectivele Generale</t>
  </si>
  <si>
    <t>Scopul Proiectului Investițional</t>
  </si>
  <si>
    <t>Bugetul investiţiilor Proiect investițional și sursele de finanțare</t>
  </si>
  <si>
    <t>Surse de finanțare post investiție, lei</t>
  </si>
  <si>
    <t>Sursele de finanțare la implementare Proiect investițional, lei</t>
  </si>
  <si>
    <t>Scop și obiective</t>
  </si>
  <si>
    <t>I an</t>
  </si>
  <si>
    <t>II an</t>
  </si>
  <si>
    <t>III an</t>
  </si>
  <si>
    <t>Plătitor TVA (13-4)*12/100</t>
  </si>
  <si>
    <t>Neplătitor TVA (1)*4/100</t>
  </si>
  <si>
    <t>Bugetul total investiții cu TVA, lei</t>
  </si>
  <si>
    <t>Bugetul total investiții fără TVA, lei</t>
  </si>
  <si>
    <t>IV an</t>
  </si>
  <si>
    <t>V an</t>
  </si>
  <si>
    <t>Subvenții post-factum</t>
  </si>
  <si>
    <t>Restituire TVA</t>
  </si>
  <si>
    <t>Granturi adiționale</t>
  </si>
  <si>
    <t>Vor fi adăugate rânduri dupa necesitate în dependență de numărul produselor / serviciilor comercializate</t>
  </si>
  <si>
    <t>Intrări linia de creditare</t>
  </si>
  <si>
    <t>Grant</t>
  </si>
  <si>
    <t>Prețul unitar de comercializare, lei/unitate</t>
  </si>
  <si>
    <t>Costul unitar al vânzărilor, lei/unitate</t>
  </si>
  <si>
    <t>Fluxul de numerar pe lunile anului, lei</t>
  </si>
  <si>
    <t>Preţ unitar, lei</t>
  </si>
  <si>
    <t>Suma, lei</t>
  </si>
  <si>
    <t>Flux de numerar iniţial</t>
  </si>
  <si>
    <t>lei</t>
  </si>
  <si>
    <t>I. Venituri din vânzări</t>
  </si>
  <si>
    <t>om x zi</t>
  </si>
  <si>
    <t>om x lună</t>
  </si>
  <si>
    <t>V. Alte costuri şi taxe</t>
  </si>
  <si>
    <t>Uzura mijloacelor fixe (nu se repartizează în flux)</t>
  </si>
  <si>
    <t>Plata de arendă</t>
  </si>
  <si>
    <r>
      <t>VII. Consumuri variabile</t>
    </r>
    <r>
      <rPr>
        <sz val="10"/>
        <rFont val="Times New Roman CE"/>
      </rPr>
      <t xml:space="preserve"> </t>
    </r>
    <r>
      <rPr>
        <b/>
        <sz val="10"/>
        <rFont val="Times New Roman CE"/>
      </rPr>
      <t xml:space="preserve">+ fixe </t>
    </r>
    <r>
      <rPr>
        <sz val="10"/>
        <rFont val="Times New Roman CE"/>
      </rPr>
      <t>(II+III+IV+V+VI)</t>
    </r>
  </si>
  <si>
    <r>
      <t>IX: Nivelul de rentabilitate</t>
    </r>
    <r>
      <rPr>
        <sz val="10"/>
        <rFont val="Times New Roman CE"/>
      </rPr>
      <t xml:space="preserve"> (VIII / VII*100%)</t>
    </r>
  </si>
  <si>
    <t>Flux de numerar final</t>
  </si>
  <si>
    <t>Buget unitar (lunar)</t>
  </si>
  <si>
    <t>Buget de venituri și cheltuieli în cadrul proiectului investițional</t>
  </si>
  <si>
    <t>II. Costul mijloacelor</t>
  </si>
  <si>
    <t>III. Costul serviciilor</t>
  </si>
  <si>
    <t>IV. Costul muncii</t>
  </si>
  <si>
    <t>Impozite și taxe de stat</t>
  </si>
  <si>
    <t>Verificare</t>
  </si>
  <si>
    <r>
      <t xml:space="preserve">VIII: Profit brut </t>
    </r>
    <r>
      <rPr>
        <sz val="10"/>
        <rFont val="Times New Roman CE"/>
      </rPr>
      <t>(I-VII)</t>
    </r>
  </si>
  <si>
    <t>Cantitatea / norma</t>
  </si>
  <si>
    <t>Total - anual, lei</t>
  </si>
  <si>
    <r>
      <t>VI. Cheltuieli neprevăzute</t>
    </r>
    <r>
      <rPr>
        <sz val="10"/>
        <rFont val="Times New Roman CE"/>
      </rPr>
      <t xml:space="preserve"> ((II+III+IV+V)*10%)</t>
    </r>
  </si>
  <si>
    <t>VI an</t>
  </si>
  <si>
    <t>VII an</t>
  </si>
  <si>
    <t>Pentru o planificarea corectă și argumentată se planifica în baza bugetului (pentru fiecare unitate de business se va elabora buget separt și se va trece în tabelul dat)</t>
  </si>
  <si>
    <t>Exemplu</t>
  </si>
  <si>
    <r>
      <t xml:space="preserve">Notă: </t>
    </r>
    <r>
      <rPr>
        <sz val="10"/>
        <rFont val="Times New Roman CE"/>
      </rPr>
      <t>Uzura nu se calculă la fluxul de numerar, deoarece banii defalcaţi uzurii ramân în întreprindere şi sunt calculaţi în scopuri de contabilitate (calcularea profitabilităţii).</t>
    </r>
  </si>
  <si>
    <t>Suma achitată anul VI</t>
  </si>
  <si>
    <t>Suma achitată anul VII</t>
  </si>
  <si>
    <t>Termen de exploatare (se determina), ani</t>
  </si>
  <si>
    <t>Amortizarea anuală (c. D / c.O), lei</t>
  </si>
  <si>
    <t>A</t>
  </si>
  <si>
    <t>B</t>
  </si>
  <si>
    <t>C</t>
  </si>
  <si>
    <t>D</t>
  </si>
  <si>
    <t>Normativul la rata de deservire a datoriei - trebuie să fie nu mai mic de 1.5 puncte</t>
  </si>
  <si>
    <t>buc</t>
  </si>
  <si>
    <t>pachet</t>
  </si>
  <si>
    <t>Backup și stocare documente (abonamente)</t>
  </si>
  <si>
    <t>abonament</t>
  </si>
  <si>
    <t>Arhivare electronică</t>
  </si>
  <si>
    <t>GB</t>
  </si>
  <si>
    <t>Digitalizare documente (scanare)</t>
  </si>
  <si>
    <t>pagini</t>
  </si>
  <si>
    <t>Acces la arhiva online (abonamente instituții)</t>
  </si>
  <si>
    <t>Training și suport tehnic</t>
  </si>
  <si>
    <t>sesiune</t>
  </si>
  <si>
    <t>Server + backup</t>
  </si>
  <si>
    <t>Licențe software arhivare</t>
  </si>
  <si>
    <t>Scannere digitalizare</t>
  </si>
  <si>
    <t>Training angajați</t>
  </si>
  <si>
    <t>Servicii consultanță/implementare</t>
  </si>
  <si>
    <t>Stocare cloud suplimentară</t>
  </si>
  <si>
    <t>Licențe software (amortizate)</t>
  </si>
  <si>
    <t>Amortizare server</t>
  </si>
  <si>
    <t>Mentenanță software</t>
  </si>
  <si>
    <t>Consultanță externă</t>
  </si>
  <si>
    <t>SMM</t>
  </si>
  <si>
    <t>serviciu</t>
  </si>
  <si>
    <t>Securitate cibernetică</t>
  </si>
  <si>
    <t>Electricitate</t>
  </si>
  <si>
    <t>kWh</t>
  </si>
  <si>
    <t>Salarii personal administrativ</t>
  </si>
  <si>
    <t>Salarii personal tehnic</t>
  </si>
  <si>
    <t>mp</t>
  </si>
  <si>
    <t xml:space="preserve">Matricea logică - Proiect investițional Implementarea unui Sistem de Arhivare și Gestiune Electronică a Documentelor </t>
  </si>
  <si>
    <t>Oferirea unui serviciu de cloud local pentru arhivarea documentelor instituțiilor</t>
  </si>
  <si>
    <t>Implementarea unui sistem cloud local pentru arhivare digitală și gestionarea documentelor</t>
  </si>
  <si>
    <t>Proiect finalizat, sistem operațional și utilizat</t>
  </si>
  <si>
    <t>Raport de implementare, feedback de la utilizatori</t>
  </si>
  <si>
    <t>Colaborarea instituțiilor pentru implementare</t>
  </si>
  <si>
    <t>Crearea unei platforme de stocare în cloud pentru documentele instituțiilor</t>
  </si>
  <si>
    <t>Dezvoltarea unei soluții tehnice pentru arhivarea documentelor într-un sistem cloud local</t>
  </si>
  <si>
    <t>Sistemul implementat și funcțional</t>
  </si>
  <si>
    <t>Documente tehnice, testări de sistem</t>
  </si>
  <si>
    <t>Disponibilitatea echipamentelor necesare</t>
  </si>
  <si>
    <t>Asigurarea securității datelor arhivate</t>
  </si>
  <si>
    <t>Implementarea unor măsuri de securitate pentru protecția datelor</t>
  </si>
  <si>
    <t>Raport de audit de securitate</t>
  </si>
  <si>
    <t>Raport de audit, feedback de la utilizatori</t>
  </si>
  <si>
    <t>Implementarea protocoalelor de securitate IT</t>
  </si>
  <si>
    <t>Facilitarea accesului instituțiilor la arhivele electronice</t>
  </si>
  <si>
    <t>Crearea unui sistem ușor de utilizat pentru accesul la documentele arhivate</t>
  </si>
  <si>
    <t>Utilizarea sistemului de către instituții</t>
  </si>
  <si>
    <t>Statistici de utilizare a platformei</t>
  </si>
  <si>
    <t>Instituțiile trebuie să aibă acces la internet</t>
  </si>
  <si>
    <t>Reducerea costurilor administrative</t>
  </si>
  <si>
    <t>Automatizarea procesului de arhivare și gestionare a documentelor</t>
  </si>
  <si>
    <t>Reducerea costurilor administrative comparativ cu arhivarea fizică</t>
  </si>
  <si>
    <t>Raport financiar</t>
  </si>
  <si>
    <t>Colaborarea continuă cu personalul instituțional</t>
  </si>
  <si>
    <t>SWOT</t>
  </si>
  <si>
    <t>Puncte tari</t>
  </si>
  <si>
    <t>Puncte slabe</t>
  </si>
  <si>
    <t>Mediu intern</t>
  </si>
  <si>
    <t>Tehnologic</t>
  </si>
  <si>
    <t>Economic</t>
  </si>
  <si>
    <t>Marketing</t>
  </si>
  <si>
    <t>Juridic</t>
  </si>
  <si>
    <t>Social</t>
  </si>
  <si>
    <t>Mediu extern</t>
  </si>
  <si>
    <t>Amenintari</t>
  </si>
  <si>
    <t xml:space="preserve">Sistem de Arhivare și Gestiune Electronică a Documentelor </t>
  </si>
  <si>
    <t>Infrastructură scalabilă, sistem configurabil local, control total asupra datelor</t>
  </si>
  <si>
    <t>Necesitate de personal IT calificat pentru întreținere, lipsa interoperabilității cu unele sisteme vechi</t>
  </si>
  <si>
    <t>Costuri de operare reduse pe termen lung, independență față de servicii externe de tip cloud public</t>
  </si>
  <si>
    <t>Investiție inițială ridicată în servere și licențe, întreținere constantă</t>
  </si>
  <si>
    <t>Nevoia clară pe piață a arhivării electronice, interes crescut pentru digitalizare în instituții</t>
  </si>
  <si>
    <t>Lipsă de recunoaștere a brandului, reticență a clienților față de soluțiile locale</t>
  </si>
  <si>
    <t>Necesitatea unui audit juridic inițial, responsabilitate mare privind protecția datelor</t>
  </si>
  <si>
    <t>Sistemul poate respecta cerințele și reglementările naționale</t>
  </si>
  <si>
    <t>Reducerea timpilor de acces la documente, eficiență pentru angajați datorită accesibilității instrumentelor remote</t>
  </si>
  <si>
    <t>Rezistență la schimbare din partea personalului, lipsă de instruire IT</t>
  </si>
  <si>
    <t>Creșterea cererii pentru digitalizare în sectorul public și privat</t>
  </si>
  <si>
    <t>Finanțări prin PNRR, granturi pentru digitalizare și transformare digitală în administrația publică</t>
  </si>
  <si>
    <t>Competitori mari cu soluții SaaS bine stabilite</t>
  </si>
  <si>
    <t>Modificări legislative care pot necesita ajustări tehnice costisitoare</t>
  </si>
  <si>
    <t>Lipsa unui cadru clar de reglementare pentru arhivarea electronică în unele instituții</t>
  </si>
  <si>
    <t>Atacuri cibernetice, riscuri de securitate</t>
  </si>
  <si>
    <t>Fluctuația prețurilor pentru echipamente hardware</t>
  </si>
  <si>
    <t>Interes din partea autorităților locale pentru cloud local (pentru control și securitate crescută)</t>
  </si>
  <si>
    <t>Posibilitate de extindere regională/națională cu instalare la cheie</t>
  </si>
  <si>
    <t>Parteneriate cu firme de IT locale pentru implementare și suport tehnic</t>
  </si>
  <si>
    <t>Posibilitatea dezvoltării unui ecosistem de module adiționale (semnătura digitală, facturare, etc.)</t>
  </si>
  <si>
    <t>Oportunitati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</si>
</sst>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#,##0.0"/>
  </numFmts>
  <fonts count="3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rgb="FFC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rgb="FF00206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theme="1"/>
      <name val="Times New Roman"/>
      <family val="1"/>
    </font>
    <font>
      <sz val="8"/>
      <name val="Calibri"/>
      <family val="2"/>
      <charset val="204"/>
      <scheme val="minor"/>
    </font>
    <font>
      <b/>
      <u/>
      <sz val="10"/>
      <name val="Times New Roman"/>
      <family val="1"/>
    </font>
    <font>
      <b/>
      <sz val="14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b/>
      <sz val="10"/>
      <name val="Times New Roman CE"/>
    </font>
    <font>
      <b/>
      <sz val="10"/>
      <name val="Times New Roman CE"/>
      <charset val="204"/>
    </font>
    <font>
      <sz val="10"/>
      <name val="Times New Roman CE"/>
    </font>
    <font>
      <b/>
      <sz val="10"/>
      <color rgb="FF0070C0"/>
      <name val="Times New Roman CE"/>
    </font>
    <font>
      <i/>
      <sz val="9"/>
      <color rgb="FFFF0000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</cellStyleXfs>
  <cellXfs count="19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3" fontId="8" fillId="0" borderId="0" xfId="0" applyNumberFormat="1" applyFont="1"/>
    <xf numFmtId="0" fontId="8" fillId="0" borderId="1" xfId="0" applyFont="1" applyBorder="1"/>
    <xf numFmtId="3" fontId="8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0" fontId="6" fillId="0" borderId="0" xfId="0" applyFont="1"/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right"/>
    </xf>
    <xf numFmtId="3" fontId="13" fillId="0" borderId="1" xfId="0" applyNumberFormat="1" applyFont="1" applyBorder="1"/>
    <xf numFmtId="3" fontId="13" fillId="0" borderId="0" xfId="0" applyNumberFormat="1" applyFont="1"/>
    <xf numFmtId="3" fontId="13" fillId="0" borderId="0" xfId="0" applyNumberFormat="1" applyFont="1" applyAlignment="1">
      <alignment horizontal="right"/>
    </xf>
    <xf numFmtId="3" fontId="12" fillId="0" borderId="0" xfId="0" applyNumberFormat="1" applyFont="1"/>
    <xf numFmtId="3" fontId="13" fillId="3" borderId="1" xfId="0" applyNumberFormat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textRotation="90" wrapText="1"/>
    </xf>
    <xf numFmtId="3" fontId="12" fillId="3" borderId="1" xfId="0" applyNumberFormat="1" applyFont="1" applyFill="1" applyBorder="1" applyAlignment="1">
      <alignment horizontal="center" vertical="center" textRotation="90" wrapText="1"/>
    </xf>
    <xf numFmtId="3" fontId="13" fillId="0" borderId="1" xfId="0" applyNumberFormat="1" applyFont="1" applyBorder="1" applyAlignment="1">
      <alignment horizontal="lef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3" fillId="0" borderId="1" xfId="0" applyNumberFormat="1" applyFont="1" applyBorder="1" applyAlignment="1">
      <alignment horizontal="left" indent="2"/>
    </xf>
    <xf numFmtId="3" fontId="12" fillId="8" borderId="1" xfId="0" applyNumberFormat="1" applyFont="1" applyFill="1" applyBorder="1" applyAlignment="1">
      <alignment horizontal="left" vertical="center" wrapText="1" indent="2"/>
    </xf>
    <xf numFmtId="3" fontId="12" fillId="8" borderId="1" xfId="0" applyNumberFormat="1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3" fontId="8" fillId="0" borderId="1" xfId="0" quotePrefix="1" applyNumberFormat="1" applyFont="1" applyBorder="1" applyAlignment="1">
      <alignment horizontal="right"/>
    </xf>
    <xf numFmtId="3" fontId="6" fillId="8" borderId="1" xfId="0" quotePrefix="1" applyNumberFormat="1" applyFont="1" applyFill="1" applyBorder="1" applyAlignment="1">
      <alignment horizontal="right"/>
    </xf>
    <xf numFmtId="3" fontId="6" fillId="8" borderId="1" xfId="0" applyNumberFormat="1" applyFont="1" applyFill="1" applyBorder="1" applyAlignment="1">
      <alignment horizontal="right"/>
    </xf>
    <xf numFmtId="3" fontId="6" fillId="0" borderId="0" xfId="0" quotePrefix="1" applyNumberFormat="1" applyFont="1" applyAlignment="1">
      <alignment horizontal="right"/>
    </xf>
    <xf numFmtId="1" fontId="6" fillId="0" borderId="0" xfId="0" applyNumberFormat="1" applyFont="1"/>
    <xf numFmtId="3" fontId="14" fillId="0" borderId="0" xfId="0" applyNumberFormat="1" applyFont="1"/>
    <xf numFmtId="1" fontId="11" fillId="0" borderId="0" xfId="0" applyNumberFormat="1" applyFont="1"/>
    <xf numFmtId="3" fontId="6" fillId="0" borderId="0" xfId="0" applyNumberFormat="1" applyFont="1"/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8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3" fontId="8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3" fontId="6" fillId="2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0" applyNumberFormat="1" applyFont="1" applyFill="1" applyBorder="1"/>
    <xf numFmtId="0" fontId="12" fillId="0" borderId="1" xfId="0" quotePrefix="1" applyFont="1" applyBorder="1" applyAlignment="1">
      <alignment horizontal="center"/>
    </xf>
    <xf numFmtId="0" fontId="13" fillId="0" borderId="1" xfId="0" quotePrefix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3" fontId="18" fillId="0" borderId="1" xfId="0" applyNumberFormat="1" applyFont="1" applyBorder="1"/>
    <xf numFmtId="0" fontId="17" fillId="6" borderId="1" xfId="0" applyFont="1" applyFill="1" applyBorder="1" applyAlignment="1">
      <alignment horizontal="center"/>
    </xf>
    <xf numFmtId="3" fontId="17" fillId="6" borderId="1" xfId="0" applyNumberFormat="1" applyFont="1" applyFill="1" applyBorder="1"/>
    <xf numFmtId="1" fontId="18" fillId="0" borderId="1" xfId="0" applyNumberFormat="1" applyFont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wrapText="1"/>
    </xf>
    <xf numFmtId="2" fontId="17" fillId="7" borderId="1" xfId="0" applyNumberFormat="1" applyFont="1" applyFill="1" applyBorder="1"/>
    <xf numFmtId="2" fontId="3" fillId="0" borderId="0" xfId="0" applyNumberFormat="1" applyFont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3" fontId="3" fillId="0" borderId="1" xfId="0" applyNumberFormat="1" applyFont="1" applyBorder="1"/>
    <xf numFmtId="3" fontId="2" fillId="4" borderId="1" xfId="0" applyNumberFormat="1" applyFont="1" applyFill="1" applyBorder="1"/>
    <xf numFmtId="3" fontId="2" fillId="4" borderId="1" xfId="0" applyNumberFormat="1" applyFont="1" applyFill="1" applyBorder="1" applyAlignment="1">
      <alignment horizontal="right"/>
    </xf>
    <xf numFmtId="0" fontId="18" fillId="0" borderId="1" xfId="0" applyFont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left" wrapText="1"/>
    </xf>
    <xf numFmtId="0" fontId="17" fillId="3" borderId="1" xfId="0" applyFont="1" applyFill="1" applyBorder="1" applyAlignment="1">
      <alignment horizontal="center" vertical="center" wrapText="1"/>
    </xf>
    <xf numFmtId="2" fontId="17" fillId="7" borderId="1" xfId="0" applyNumberFormat="1" applyFont="1" applyFill="1" applyBorder="1" applyAlignment="1">
      <alignment horizontal="right"/>
    </xf>
    <xf numFmtId="2" fontId="2" fillId="3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right"/>
    </xf>
    <xf numFmtId="164" fontId="10" fillId="4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3" fontId="13" fillId="5" borderId="1" xfId="0" applyNumberFormat="1" applyFont="1" applyFill="1" applyBorder="1" applyAlignment="1">
      <alignment horizontal="right" vertical="center" wrapText="1"/>
    </xf>
    <xf numFmtId="0" fontId="6" fillId="0" borderId="0" xfId="0" quotePrefix="1" applyFont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8" fillId="0" borderId="5" xfId="0" applyFont="1" applyBorder="1"/>
    <xf numFmtId="10" fontId="13" fillId="5" borderId="0" xfId="1" applyNumberFormat="1" applyFont="1" applyFill="1"/>
    <xf numFmtId="3" fontId="8" fillId="5" borderId="1" xfId="0" quotePrefix="1" applyNumberFormat="1" applyFont="1" applyFill="1" applyBorder="1" applyAlignment="1">
      <alignment horizontal="right"/>
    </xf>
    <xf numFmtId="3" fontId="8" fillId="5" borderId="1" xfId="0" applyNumberFormat="1" applyFont="1" applyFill="1" applyBorder="1" applyAlignment="1">
      <alignment horizontal="right"/>
    </xf>
    <xf numFmtId="0" fontId="8" fillId="5" borderId="1" xfId="0" applyFont="1" applyFill="1" applyBorder="1"/>
    <xf numFmtId="3" fontId="8" fillId="5" borderId="1" xfId="0" applyNumberFormat="1" applyFont="1" applyFill="1" applyBorder="1"/>
    <xf numFmtId="3" fontId="6" fillId="2" borderId="1" xfId="0" applyNumberFormat="1" applyFont="1" applyFill="1" applyBorder="1" applyAlignment="1">
      <alignment horizontal="right"/>
    </xf>
    <xf numFmtId="3" fontId="12" fillId="9" borderId="1" xfId="0" applyNumberFormat="1" applyFont="1" applyFill="1" applyBorder="1" applyAlignment="1">
      <alignment horizontal="center" vertical="center" wrapText="1"/>
    </xf>
    <xf numFmtId="3" fontId="1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/>
    <xf numFmtId="0" fontId="23" fillId="0" borderId="0" xfId="0" applyFont="1"/>
    <xf numFmtId="0" fontId="23" fillId="11" borderId="0" xfId="0" applyFont="1" applyFill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textRotation="90" wrapText="1"/>
    </xf>
    <xf numFmtId="0" fontId="25" fillId="10" borderId="1" xfId="0" applyFont="1" applyFill="1" applyBorder="1" applyAlignment="1">
      <alignment horizontal="center" vertical="center" textRotation="90" wrapText="1"/>
    </xf>
    <xf numFmtId="0" fontId="26" fillId="10" borderId="1" xfId="0" applyFont="1" applyFill="1" applyBorder="1" applyAlignment="1">
      <alignment horizontal="center" vertical="center" textRotation="90" wrapText="1"/>
    </xf>
    <xf numFmtId="0" fontId="24" fillId="12" borderId="1" xfId="0" applyFont="1" applyFill="1" applyBorder="1" applyAlignment="1">
      <alignment horizontal="center" vertical="center" wrapText="1"/>
    </xf>
    <xf numFmtId="4" fontId="24" fillId="12" borderId="1" xfId="0" applyNumberFormat="1" applyFont="1" applyFill="1" applyBorder="1" applyAlignment="1">
      <alignment horizontal="right"/>
    </xf>
    <xf numFmtId="3" fontId="24" fillId="12" borderId="1" xfId="0" applyNumberFormat="1" applyFont="1" applyFill="1" applyBorder="1" applyAlignment="1">
      <alignment horizontal="right"/>
    </xf>
    <xf numFmtId="3" fontId="25" fillId="12" borderId="1" xfId="0" applyNumberFormat="1" applyFont="1" applyFill="1" applyBorder="1" applyAlignment="1">
      <alignment horizontal="right" vertical="center" wrapText="1"/>
    </xf>
    <xf numFmtId="0" fontId="24" fillId="7" borderId="1" xfId="0" applyFont="1" applyFill="1" applyBorder="1" applyAlignment="1">
      <alignment horizontal="left" vertical="center" wrapText="1"/>
    </xf>
    <xf numFmtId="0" fontId="24" fillId="7" borderId="1" xfId="0" applyFont="1" applyFill="1" applyBorder="1" applyAlignment="1">
      <alignment horizontal="center" vertical="center" wrapText="1"/>
    </xf>
    <xf numFmtId="4" fontId="24" fillId="7" borderId="1" xfId="0" applyNumberFormat="1" applyFont="1" applyFill="1" applyBorder="1" applyAlignment="1">
      <alignment horizontal="right" wrapText="1"/>
    </xf>
    <xf numFmtId="165" fontId="24" fillId="7" borderId="1" xfId="0" applyNumberFormat="1" applyFont="1" applyFill="1" applyBorder="1" applyAlignment="1">
      <alignment horizontal="right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1" xfId="0" applyFont="1" applyBorder="1" applyAlignment="1">
      <alignment horizontal="left" vertical="center" wrapText="1" indent="1"/>
    </xf>
    <xf numFmtId="165" fontId="23" fillId="11" borderId="1" xfId="2" applyNumberFormat="1" applyFont="1" applyFill="1" applyBorder="1" applyAlignment="1">
      <alignment horizontal="right" wrapText="1"/>
    </xf>
    <xf numFmtId="3" fontId="23" fillId="0" borderId="1" xfId="0" applyNumberFormat="1" applyFont="1" applyBorder="1" applyAlignment="1">
      <alignment horizontal="right"/>
    </xf>
    <xf numFmtId="0" fontId="24" fillId="7" borderId="1" xfId="0" applyFont="1" applyFill="1" applyBorder="1"/>
    <xf numFmtId="0" fontId="24" fillId="7" borderId="1" xfId="0" applyFont="1" applyFill="1" applyBorder="1" applyAlignment="1">
      <alignment horizontal="center"/>
    </xf>
    <xf numFmtId="0" fontId="24" fillId="0" borderId="0" xfId="0" applyFont="1"/>
    <xf numFmtId="165" fontId="23" fillId="0" borderId="1" xfId="0" applyNumberFormat="1" applyFont="1" applyBorder="1" applyAlignment="1">
      <alignment horizontal="right" wrapText="1"/>
    </xf>
    <xf numFmtId="165" fontId="23" fillId="11" borderId="1" xfId="0" applyNumberFormat="1" applyFont="1" applyFill="1" applyBorder="1" applyAlignment="1">
      <alignment horizontal="right" wrapText="1"/>
    </xf>
    <xf numFmtId="4" fontId="24" fillId="7" borderId="1" xfId="0" applyNumberFormat="1" applyFont="1" applyFill="1" applyBorder="1" applyAlignment="1">
      <alignment horizontal="right"/>
    </xf>
    <xf numFmtId="165" fontId="25" fillId="7" borderId="1" xfId="0" applyNumberFormat="1" applyFont="1" applyFill="1" applyBorder="1"/>
    <xf numFmtId="3" fontId="25" fillId="7" borderId="1" xfId="0" applyNumberFormat="1" applyFont="1" applyFill="1" applyBorder="1"/>
    <xf numFmtId="0" fontId="25" fillId="11" borderId="0" xfId="0" applyFont="1" applyFill="1"/>
    <xf numFmtId="0" fontId="27" fillId="11" borderId="0" xfId="0" applyFont="1" applyFill="1"/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" fontId="24" fillId="11" borderId="1" xfId="0" applyNumberFormat="1" applyFont="1" applyFill="1" applyBorder="1" applyAlignment="1">
      <alignment horizontal="right" wrapText="1"/>
    </xf>
    <xf numFmtId="4" fontId="24" fillId="0" borderId="1" xfId="0" applyNumberFormat="1" applyFont="1" applyBorder="1" applyAlignment="1">
      <alignment horizontal="right" wrapText="1"/>
    </xf>
    <xf numFmtId="165" fontId="24" fillId="11" borderId="1" xfId="0" applyNumberFormat="1" applyFont="1" applyFill="1" applyBorder="1" applyAlignment="1">
      <alignment horizontal="right" wrapText="1"/>
    </xf>
    <xf numFmtId="3" fontId="24" fillId="11" borderId="1" xfId="0" applyNumberFormat="1" applyFont="1" applyFill="1" applyBorder="1" applyAlignment="1">
      <alignment horizontal="right" wrapText="1"/>
    </xf>
    <xf numFmtId="3" fontId="24" fillId="0" borderId="1" xfId="0" applyNumberFormat="1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4" fontId="24" fillId="11" borderId="1" xfId="1" applyNumberFormat="1" applyFont="1" applyFill="1" applyBorder="1" applyAlignment="1">
      <alignment horizontal="right" wrapText="1"/>
    </xf>
    <xf numFmtId="3" fontId="24" fillId="11" borderId="1" xfId="1" applyNumberFormat="1" applyFont="1" applyFill="1" applyBorder="1" applyAlignment="1">
      <alignment horizontal="right" wrapText="1"/>
    </xf>
    <xf numFmtId="0" fontId="24" fillId="12" borderId="1" xfId="0" applyFont="1" applyFill="1" applyBorder="1" applyAlignment="1">
      <alignment horizontal="center"/>
    </xf>
    <xf numFmtId="0" fontId="25" fillId="12" borderId="1" xfId="0" applyFont="1" applyFill="1" applyBorder="1" applyAlignment="1">
      <alignment horizontal="center"/>
    </xf>
    <xf numFmtId="3" fontId="24" fillId="12" borderId="1" xfId="0" applyNumberFormat="1" applyFont="1" applyFill="1" applyBorder="1"/>
    <xf numFmtId="0" fontId="23" fillId="11" borderId="0" xfId="0" applyFont="1" applyFill="1"/>
    <xf numFmtId="0" fontId="23" fillId="0" borderId="0" xfId="0" applyFont="1" applyAlignment="1">
      <alignment horizontal="center"/>
    </xf>
    <xf numFmtId="1" fontId="23" fillId="6" borderId="1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textRotation="90" wrapText="1"/>
    </xf>
    <xf numFmtId="0" fontId="28" fillId="0" borderId="0" xfId="0" applyFont="1"/>
    <xf numFmtId="3" fontId="28" fillId="0" borderId="0" xfId="0" applyNumberFormat="1" applyFont="1"/>
    <xf numFmtId="0" fontId="23" fillId="5" borderId="1" xfId="0" applyFont="1" applyFill="1" applyBorder="1" applyAlignment="1">
      <alignment horizontal="center" vertical="center" wrapText="1"/>
    </xf>
    <xf numFmtId="4" fontId="23" fillId="5" borderId="1" xfId="2" applyNumberFormat="1" applyFont="1" applyFill="1" applyBorder="1" applyAlignment="1">
      <alignment horizontal="right" wrapText="1"/>
    </xf>
    <xf numFmtId="3" fontId="23" fillId="5" borderId="1" xfId="0" applyNumberFormat="1" applyFont="1" applyFill="1" applyBorder="1" applyAlignment="1">
      <alignment horizontal="right"/>
    </xf>
    <xf numFmtId="0" fontId="23" fillId="5" borderId="1" xfId="0" applyFont="1" applyFill="1" applyBorder="1" applyAlignment="1">
      <alignment horizontal="left" vertical="center" wrapText="1" indent="1"/>
    </xf>
    <xf numFmtId="0" fontId="23" fillId="5" borderId="1" xfId="0" applyFont="1" applyFill="1" applyBorder="1" applyAlignment="1">
      <alignment horizontal="center"/>
    </xf>
    <xf numFmtId="4" fontId="23" fillId="5" borderId="1" xfId="0" applyNumberFormat="1" applyFont="1" applyFill="1" applyBorder="1"/>
    <xf numFmtId="4" fontId="23" fillId="5" borderId="1" xfId="0" applyNumberFormat="1" applyFont="1" applyFill="1" applyBorder="1" applyAlignment="1">
      <alignment horizontal="right"/>
    </xf>
    <xf numFmtId="0" fontId="23" fillId="5" borderId="1" xfId="0" applyFont="1" applyFill="1" applyBorder="1" applyAlignment="1">
      <alignment horizontal="left" indent="1"/>
    </xf>
    <xf numFmtId="0" fontId="23" fillId="5" borderId="1" xfId="0" applyFont="1" applyFill="1" applyBorder="1"/>
    <xf numFmtId="1" fontId="23" fillId="5" borderId="1" xfId="0" applyNumberFormat="1" applyFont="1" applyFill="1" applyBorder="1" applyAlignment="1">
      <alignment horizontal="left" indent="1"/>
    </xf>
    <xf numFmtId="0" fontId="23" fillId="5" borderId="1" xfId="0" applyFont="1" applyFill="1" applyBorder="1" applyAlignment="1">
      <alignment horizontal="left"/>
    </xf>
    <xf numFmtId="0" fontId="27" fillId="5" borderId="1" xfId="0" applyFont="1" applyFill="1" applyBorder="1" applyAlignment="1">
      <alignment horizontal="left" indent="1"/>
    </xf>
    <xf numFmtId="0" fontId="27" fillId="5" borderId="1" xfId="0" applyFont="1" applyFill="1" applyBorder="1" applyAlignment="1">
      <alignment horizontal="center"/>
    </xf>
    <xf numFmtId="4" fontId="27" fillId="5" borderId="1" xfId="0" applyNumberFormat="1" applyFont="1" applyFill="1" applyBorder="1" applyAlignment="1">
      <alignment horizontal="right"/>
    </xf>
    <xf numFmtId="3" fontId="27" fillId="5" borderId="1" xfId="0" applyNumberFormat="1" applyFont="1" applyFill="1" applyBorder="1" applyAlignment="1">
      <alignment horizontal="right"/>
    </xf>
    <xf numFmtId="3" fontId="27" fillId="5" borderId="1" xfId="0" applyNumberFormat="1" applyFont="1" applyFill="1" applyBorder="1"/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3" fillId="5" borderId="1" xfId="0" applyFont="1" applyFill="1" applyBorder="1" applyAlignment="1">
      <alignment wrapText="1"/>
    </xf>
    <xf numFmtId="0" fontId="21" fillId="4" borderId="1" xfId="0" applyFont="1" applyFill="1" applyBorder="1" applyAlignment="1">
      <alignment horizontal="center" vertical="top"/>
    </xf>
    <xf numFmtId="0" fontId="21" fillId="4" borderId="6" xfId="0" applyFont="1" applyFill="1" applyBorder="1" applyAlignment="1">
      <alignment horizontal="center" vertical="top" wrapText="1"/>
    </xf>
    <xf numFmtId="0" fontId="21" fillId="4" borderId="7" xfId="0" applyFont="1" applyFill="1" applyBorder="1" applyAlignment="1">
      <alignment horizontal="center" vertical="top" wrapText="1"/>
    </xf>
    <xf numFmtId="0" fontId="21" fillId="4" borderId="8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0" fontId="6" fillId="0" borderId="0" xfId="0" quotePrefix="1" applyFont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/>
    </xf>
    <xf numFmtId="0" fontId="32" fillId="0" borderId="0" xfId="0" applyFont="1"/>
    <xf numFmtId="0" fontId="33" fillId="0" borderId="0" xfId="0" applyFont="1"/>
    <xf numFmtId="0" fontId="32" fillId="14" borderId="0" xfId="0" applyFont="1" applyFill="1" applyAlignment="1">
      <alignment horizontal="center"/>
    </xf>
    <xf numFmtId="0" fontId="32" fillId="15" borderId="0" xfId="0" applyFont="1" applyFill="1" applyAlignment="1">
      <alignment horizontal="center"/>
    </xf>
    <xf numFmtId="0" fontId="32" fillId="16" borderId="0" xfId="0" applyFont="1" applyFill="1"/>
    <xf numFmtId="0" fontId="33" fillId="0" borderId="0" xfId="0" applyFont="1" applyAlignment="1">
      <alignment wrapText="1"/>
    </xf>
    <xf numFmtId="0" fontId="0" fillId="0" borderId="0" xfId="0" applyAlignment="1">
      <alignment horizontal="center"/>
    </xf>
  </cellXfs>
  <cellStyles count="4">
    <cellStyle name="Comma" xfId="2" builtinId="3"/>
    <cellStyle name="Normal" xfId="0" builtinId="0"/>
    <cellStyle name="Normal 2" xfId="3" xr:uid="{56E9C932-497C-4730-8D88-0EE1B6376939}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Pragul de rentabilitate la cultivarea tomatelor prin răsad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66-4691-AFA1-5C745656EFDE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66-4691-AFA1-5C745656EFDE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66-4691-AFA1-5C745656EFD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5" b="0" i="0" u="none" strike="noStrike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66-4691-AFA1-5C745656EFDE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66-4691-AFA1-5C745656EFDE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66-4691-AFA1-5C745656EFDE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66-4691-AFA1-5C745656EFD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5" b="0" i="0" u="none" strike="noStrike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966-4691-AFA1-5C745656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695032"/>
        <c:axId val="290311400"/>
      </c:barChart>
      <c:catAx>
        <c:axId val="381695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9031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031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ro-MD"/>
                  <a:t>lei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81695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38</xdr:row>
      <xdr:rowOff>0</xdr:rowOff>
    </xdr:from>
    <xdr:to>
      <xdr:col>5</xdr:col>
      <xdr:colOff>0</xdr:colOff>
      <xdr:row>38</xdr:row>
      <xdr:rowOff>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13958509-1844-42EE-85DB-DC9DA01B1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561F-1B2D-49B2-AC8B-4D48913763C2}">
  <dimension ref="A2:F11"/>
  <sheetViews>
    <sheetView workbookViewId="0">
      <selection activeCell="A2" sqref="A2:F3"/>
    </sheetView>
  </sheetViews>
  <sheetFormatPr defaultRowHeight="15"/>
  <cols>
    <col min="1" max="1" width="6.85546875" style="5" customWidth="1"/>
    <col min="2" max="2" width="32.85546875" style="5" customWidth="1"/>
    <col min="3" max="3" width="18.28515625" style="5" bestFit="1" customWidth="1"/>
    <col min="4" max="4" width="25.28515625" style="5" customWidth="1"/>
    <col min="5" max="5" width="21.85546875" style="5" customWidth="1"/>
    <col min="6" max="6" width="17.85546875" style="5" customWidth="1"/>
    <col min="7" max="256" width="9.140625" style="5"/>
    <col min="257" max="257" width="6.85546875" style="5" customWidth="1"/>
    <col min="258" max="258" width="29.5703125" style="5" customWidth="1"/>
    <col min="259" max="259" width="28.28515625" style="5" customWidth="1"/>
    <col min="260" max="260" width="25.28515625" style="5" customWidth="1"/>
    <col min="261" max="261" width="21.85546875" style="5" customWidth="1"/>
    <col min="262" max="262" width="17.85546875" style="5" customWidth="1"/>
    <col min="263" max="512" width="9.140625" style="5"/>
    <col min="513" max="513" width="6.85546875" style="5" customWidth="1"/>
    <col min="514" max="514" width="29.5703125" style="5" customWidth="1"/>
    <col min="515" max="515" width="28.28515625" style="5" customWidth="1"/>
    <col min="516" max="516" width="25.28515625" style="5" customWidth="1"/>
    <col min="517" max="517" width="21.85546875" style="5" customWidth="1"/>
    <col min="518" max="518" width="17.85546875" style="5" customWidth="1"/>
    <col min="519" max="768" width="9.140625" style="5"/>
    <col min="769" max="769" width="6.85546875" style="5" customWidth="1"/>
    <col min="770" max="770" width="29.5703125" style="5" customWidth="1"/>
    <col min="771" max="771" width="28.28515625" style="5" customWidth="1"/>
    <col min="772" max="772" width="25.28515625" style="5" customWidth="1"/>
    <col min="773" max="773" width="21.85546875" style="5" customWidth="1"/>
    <col min="774" max="774" width="17.85546875" style="5" customWidth="1"/>
    <col min="775" max="1024" width="9.140625" style="5"/>
    <col min="1025" max="1025" width="6.85546875" style="5" customWidth="1"/>
    <col min="1026" max="1026" width="29.5703125" style="5" customWidth="1"/>
    <col min="1027" max="1027" width="28.28515625" style="5" customWidth="1"/>
    <col min="1028" max="1028" width="25.28515625" style="5" customWidth="1"/>
    <col min="1029" max="1029" width="21.85546875" style="5" customWidth="1"/>
    <col min="1030" max="1030" width="17.85546875" style="5" customWidth="1"/>
    <col min="1031" max="1280" width="9.140625" style="5"/>
    <col min="1281" max="1281" width="6.85546875" style="5" customWidth="1"/>
    <col min="1282" max="1282" width="29.5703125" style="5" customWidth="1"/>
    <col min="1283" max="1283" width="28.28515625" style="5" customWidth="1"/>
    <col min="1284" max="1284" width="25.28515625" style="5" customWidth="1"/>
    <col min="1285" max="1285" width="21.85546875" style="5" customWidth="1"/>
    <col min="1286" max="1286" width="17.85546875" style="5" customWidth="1"/>
    <col min="1287" max="1536" width="9.140625" style="5"/>
    <col min="1537" max="1537" width="6.85546875" style="5" customWidth="1"/>
    <col min="1538" max="1538" width="29.5703125" style="5" customWidth="1"/>
    <col min="1539" max="1539" width="28.28515625" style="5" customWidth="1"/>
    <col min="1540" max="1540" width="25.28515625" style="5" customWidth="1"/>
    <col min="1541" max="1541" width="21.85546875" style="5" customWidth="1"/>
    <col min="1542" max="1542" width="17.85546875" style="5" customWidth="1"/>
    <col min="1543" max="1792" width="9.140625" style="5"/>
    <col min="1793" max="1793" width="6.85546875" style="5" customWidth="1"/>
    <col min="1794" max="1794" width="29.5703125" style="5" customWidth="1"/>
    <col min="1795" max="1795" width="28.28515625" style="5" customWidth="1"/>
    <col min="1796" max="1796" width="25.28515625" style="5" customWidth="1"/>
    <col min="1797" max="1797" width="21.85546875" style="5" customWidth="1"/>
    <col min="1798" max="1798" width="17.85546875" style="5" customWidth="1"/>
    <col min="1799" max="2048" width="9.140625" style="5"/>
    <col min="2049" max="2049" width="6.85546875" style="5" customWidth="1"/>
    <col min="2050" max="2050" width="29.5703125" style="5" customWidth="1"/>
    <col min="2051" max="2051" width="28.28515625" style="5" customWidth="1"/>
    <col min="2052" max="2052" width="25.28515625" style="5" customWidth="1"/>
    <col min="2053" max="2053" width="21.85546875" style="5" customWidth="1"/>
    <col min="2054" max="2054" width="17.85546875" style="5" customWidth="1"/>
    <col min="2055" max="2304" width="9.140625" style="5"/>
    <col min="2305" max="2305" width="6.85546875" style="5" customWidth="1"/>
    <col min="2306" max="2306" width="29.5703125" style="5" customWidth="1"/>
    <col min="2307" max="2307" width="28.28515625" style="5" customWidth="1"/>
    <col min="2308" max="2308" width="25.28515625" style="5" customWidth="1"/>
    <col min="2309" max="2309" width="21.85546875" style="5" customWidth="1"/>
    <col min="2310" max="2310" width="17.85546875" style="5" customWidth="1"/>
    <col min="2311" max="2560" width="9.140625" style="5"/>
    <col min="2561" max="2561" width="6.85546875" style="5" customWidth="1"/>
    <col min="2562" max="2562" width="29.5703125" style="5" customWidth="1"/>
    <col min="2563" max="2563" width="28.28515625" style="5" customWidth="1"/>
    <col min="2564" max="2564" width="25.28515625" style="5" customWidth="1"/>
    <col min="2565" max="2565" width="21.85546875" style="5" customWidth="1"/>
    <col min="2566" max="2566" width="17.85546875" style="5" customWidth="1"/>
    <col min="2567" max="2816" width="9.140625" style="5"/>
    <col min="2817" max="2817" width="6.85546875" style="5" customWidth="1"/>
    <col min="2818" max="2818" width="29.5703125" style="5" customWidth="1"/>
    <col min="2819" max="2819" width="28.28515625" style="5" customWidth="1"/>
    <col min="2820" max="2820" width="25.28515625" style="5" customWidth="1"/>
    <col min="2821" max="2821" width="21.85546875" style="5" customWidth="1"/>
    <col min="2822" max="2822" width="17.85546875" style="5" customWidth="1"/>
    <col min="2823" max="3072" width="9.140625" style="5"/>
    <col min="3073" max="3073" width="6.85546875" style="5" customWidth="1"/>
    <col min="3074" max="3074" width="29.5703125" style="5" customWidth="1"/>
    <col min="3075" max="3075" width="28.28515625" style="5" customWidth="1"/>
    <col min="3076" max="3076" width="25.28515625" style="5" customWidth="1"/>
    <col min="3077" max="3077" width="21.85546875" style="5" customWidth="1"/>
    <col min="3078" max="3078" width="17.85546875" style="5" customWidth="1"/>
    <col min="3079" max="3328" width="9.140625" style="5"/>
    <col min="3329" max="3329" width="6.85546875" style="5" customWidth="1"/>
    <col min="3330" max="3330" width="29.5703125" style="5" customWidth="1"/>
    <col min="3331" max="3331" width="28.28515625" style="5" customWidth="1"/>
    <col min="3332" max="3332" width="25.28515625" style="5" customWidth="1"/>
    <col min="3333" max="3333" width="21.85546875" style="5" customWidth="1"/>
    <col min="3334" max="3334" width="17.85546875" style="5" customWidth="1"/>
    <col min="3335" max="3584" width="9.140625" style="5"/>
    <col min="3585" max="3585" width="6.85546875" style="5" customWidth="1"/>
    <col min="3586" max="3586" width="29.5703125" style="5" customWidth="1"/>
    <col min="3587" max="3587" width="28.28515625" style="5" customWidth="1"/>
    <col min="3588" max="3588" width="25.28515625" style="5" customWidth="1"/>
    <col min="3589" max="3589" width="21.85546875" style="5" customWidth="1"/>
    <col min="3590" max="3590" width="17.85546875" style="5" customWidth="1"/>
    <col min="3591" max="3840" width="9.140625" style="5"/>
    <col min="3841" max="3841" width="6.85546875" style="5" customWidth="1"/>
    <col min="3842" max="3842" width="29.5703125" style="5" customWidth="1"/>
    <col min="3843" max="3843" width="28.28515625" style="5" customWidth="1"/>
    <col min="3844" max="3844" width="25.28515625" style="5" customWidth="1"/>
    <col min="3845" max="3845" width="21.85546875" style="5" customWidth="1"/>
    <col min="3846" max="3846" width="17.85546875" style="5" customWidth="1"/>
    <col min="3847" max="4096" width="9.140625" style="5"/>
    <col min="4097" max="4097" width="6.85546875" style="5" customWidth="1"/>
    <col min="4098" max="4098" width="29.5703125" style="5" customWidth="1"/>
    <col min="4099" max="4099" width="28.28515625" style="5" customWidth="1"/>
    <col min="4100" max="4100" width="25.28515625" style="5" customWidth="1"/>
    <col min="4101" max="4101" width="21.85546875" style="5" customWidth="1"/>
    <col min="4102" max="4102" width="17.85546875" style="5" customWidth="1"/>
    <col min="4103" max="4352" width="9.140625" style="5"/>
    <col min="4353" max="4353" width="6.85546875" style="5" customWidth="1"/>
    <col min="4354" max="4354" width="29.5703125" style="5" customWidth="1"/>
    <col min="4355" max="4355" width="28.28515625" style="5" customWidth="1"/>
    <col min="4356" max="4356" width="25.28515625" style="5" customWidth="1"/>
    <col min="4357" max="4357" width="21.85546875" style="5" customWidth="1"/>
    <col min="4358" max="4358" width="17.85546875" style="5" customWidth="1"/>
    <col min="4359" max="4608" width="9.140625" style="5"/>
    <col min="4609" max="4609" width="6.85546875" style="5" customWidth="1"/>
    <col min="4610" max="4610" width="29.5703125" style="5" customWidth="1"/>
    <col min="4611" max="4611" width="28.28515625" style="5" customWidth="1"/>
    <col min="4612" max="4612" width="25.28515625" style="5" customWidth="1"/>
    <col min="4613" max="4613" width="21.85546875" style="5" customWidth="1"/>
    <col min="4614" max="4614" width="17.85546875" style="5" customWidth="1"/>
    <col min="4615" max="4864" width="9.140625" style="5"/>
    <col min="4865" max="4865" width="6.85546875" style="5" customWidth="1"/>
    <col min="4866" max="4866" width="29.5703125" style="5" customWidth="1"/>
    <col min="4867" max="4867" width="28.28515625" style="5" customWidth="1"/>
    <col min="4868" max="4868" width="25.28515625" style="5" customWidth="1"/>
    <col min="4869" max="4869" width="21.85546875" style="5" customWidth="1"/>
    <col min="4870" max="4870" width="17.85546875" style="5" customWidth="1"/>
    <col min="4871" max="5120" width="9.140625" style="5"/>
    <col min="5121" max="5121" width="6.85546875" style="5" customWidth="1"/>
    <col min="5122" max="5122" width="29.5703125" style="5" customWidth="1"/>
    <col min="5123" max="5123" width="28.28515625" style="5" customWidth="1"/>
    <col min="5124" max="5124" width="25.28515625" style="5" customWidth="1"/>
    <col min="5125" max="5125" width="21.85546875" style="5" customWidth="1"/>
    <col min="5126" max="5126" width="17.85546875" style="5" customWidth="1"/>
    <col min="5127" max="5376" width="9.140625" style="5"/>
    <col min="5377" max="5377" width="6.85546875" style="5" customWidth="1"/>
    <col min="5378" max="5378" width="29.5703125" style="5" customWidth="1"/>
    <col min="5379" max="5379" width="28.28515625" style="5" customWidth="1"/>
    <col min="5380" max="5380" width="25.28515625" style="5" customWidth="1"/>
    <col min="5381" max="5381" width="21.85546875" style="5" customWidth="1"/>
    <col min="5382" max="5382" width="17.85546875" style="5" customWidth="1"/>
    <col min="5383" max="5632" width="9.140625" style="5"/>
    <col min="5633" max="5633" width="6.85546875" style="5" customWidth="1"/>
    <col min="5634" max="5634" width="29.5703125" style="5" customWidth="1"/>
    <col min="5635" max="5635" width="28.28515625" style="5" customWidth="1"/>
    <col min="5636" max="5636" width="25.28515625" style="5" customWidth="1"/>
    <col min="5637" max="5637" width="21.85546875" style="5" customWidth="1"/>
    <col min="5638" max="5638" width="17.85546875" style="5" customWidth="1"/>
    <col min="5639" max="5888" width="9.140625" style="5"/>
    <col min="5889" max="5889" width="6.85546875" style="5" customWidth="1"/>
    <col min="5890" max="5890" width="29.5703125" style="5" customWidth="1"/>
    <col min="5891" max="5891" width="28.28515625" style="5" customWidth="1"/>
    <col min="5892" max="5892" width="25.28515625" style="5" customWidth="1"/>
    <col min="5893" max="5893" width="21.85546875" style="5" customWidth="1"/>
    <col min="5894" max="5894" width="17.85546875" style="5" customWidth="1"/>
    <col min="5895" max="6144" width="9.140625" style="5"/>
    <col min="6145" max="6145" width="6.85546875" style="5" customWidth="1"/>
    <col min="6146" max="6146" width="29.5703125" style="5" customWidth="1"/>
    <col min="6147" max="6147" width="28.28515625" style="5" customWidth="1"/>
    <col min="6148" max="6148" width="25.28515625" style="5" customWidth="1"/>
    <col min="6149" max="6149" width="21.85546875" style="5" customWidth="1"/>
    <col min="6150" max="6150" width="17.85546875" style="5" customWidth="1"/>
    <col min="6151" max="6400" width="9.140625" style="5"/>
    <col min="6401" max="6401" width="6.85546875" style="5" customWidth="1"/>
    <col min="6402" max="6402" width="29.5703125" style="5" customWidth="1"/>
    <col min="6403" max="6403" width="28.28515625" style="5" customWidth="1"/>
    <col min="6404" max="6404" width="25.28515625" style="5" customWidth="1"/>
    <col min="6405" max="6405" width="21.85546875" style="5" customWidth="1"/>
    <col min="6406" max="6406" width="17.85546875" style="5" customWidth="1"/>
    <col min="6407" max="6656" width="9.140625" style="5"/>
    <col min="6657" max="6657" width="6.85546875" style="5" customWidth="1"/>
    <col min="6658" max="6658" width="29.5703125" style="5" customWidth="1"/>
    <col min="6659" max="6659" width="28.28515625" style="5" customWidth="1"/>
    <col min="6660" max="6660" width="25.28515625" style="5" customWidth="1"/>
    <col min="6661" max="6661" width="21.85546875" style="5" customWidth="1"/>
    <col min="6662" max="6662" width="17.85546875" style="5" customWidth="1"/>
    <col min="6663" max="6912" width="9.140625" style="5"/>
    <col min="6913" max="6913" width="6.85546875" style="5" customWidth="1"/>
    <col min="6914" max="6914" width="29.5703125" style="5" customWidth="1"/>
    <col min="6915" max="6915" width="28.28515625" style="5" customWidth="1"/>
    <col min="6916" max="6916" width="25.28515625" style="5" customWidth="1"/>
    <col min="6917" max="6917" width="21.85546875" style="5" customWidth="1"/>
    <col min="6918" max="6918" width="17.85546875" style="5" customWidth="1"/>
    <col min="6919" max="7168" width="9.140625" style="5"/>
    <col min="7169" max="7169" width="6.85546875" style="5" customWidth="1"/>
    <col min="7170" max="7170" width="29.5703125" style="5" customWidth="1"/>
    <col min="7171" max="7171" width="28.28515625" style="5" customWidth="1"/>
    <col min="7172" max="7172" width="25.28515625" style="5" customWidth="1"/>
    <col min="7173" max="7173" width="21.85546875" style="5" customWidth="1"/>
    <col min="7174" max="7174" width="17.85546875" style="5" customWidth="1"/>
    <col min="7175" max="7424" width="9.140625" style="5"/>
    <col min="7425" max="7425" width="6.85546875" style="5" customWidth="1"/>
    <col min="7426" max="7426" width="29.5703125" style="5" customWidth="1"/>
    <col min="7427" max="7427" width="28.28515625" style="5" customWidth="1"/>
    <col min="7428" max="7428" width="25.28515625" style="5" customWidth="1"/>
    <col min="7429" max="7429" width="21.85546875" style="5" customWidth="1"/>
    <col min="7430" max="7430" width="17.85546875" style="5" customWidth="1"/>
    <col min="7431" max="7680" width="9.140625" style="5"/>
    <col min="7681" max="7681" width="6.85546875" style="5" customWidth="1"/>
    <col min="7682" max="7682" width="29.5703125" style="5" customWidth="1"/>
    <col min="7683" max="7683" width="28.28515625" style="5" customWidth="1"/>
    <col min="7684" max="7684" width="25.28515625" style="5" customWidth="1"/>
    <col min="7685" max="7685" width="21.85546875" style="5" customWidth="1"/>
    <col min="7686" max="7686" width="17.85546875" style="5" customWidth="1"/>
    <col min="7687" max="7936" width="9.140625" style="5"/>
    <col min="7937" max="7937" width="6.85546875" style="5" customWidth="1"/>
    <col min="7938" max="7938" width="29.5703125" style="5" customWidth="1"/>
    <col min="7939" max="7939" width="28.28515625" style="5" customWidth="1"/>
    <col min="7940" max="7940" width="25.28515625" style="5" customWidth="1"/>
    <col min="7941" max="7941" width="21.85546875" style="5" customWidth="1"/>
    <col min="7942" max="7942" width="17.85546875" style="5" customWidth="1"/>
    <col min="7943" max="8192" width="9.140625" style="5"/>
    <col min="8193" max="8193" width="6.85546875" style="5" customWidth="1"/>
    <col min="8194" max="8194" width="29.5703125" style="5" customWidth="1"/>
    <col min="8195" max="8195" width="28.28515625" style="5" customWidth="1"/>
    <col min="8196" max="8196" width="25.28515625" style="5" customWidth="1"/>
    <col min="8197" max="8197" width="21.85546875" style="5" customWidth="1"/>
    <col min="8198" max="8198" width="17.85546875" style="5" customWidth="1"/>
    <col min="8199" max="8448" width="9.140625" style="5"/>
    <col min="8449" max="8449" width="6.85546875" style="5" customWidth="1"/>
    <col min="8450" max="8450" width="29.5703125" style="5" customWidth="1"/>
    <col min="8451" max="8451" width="28.28515625" style="5" customWidth="1"/>
    <col min="8452" max="8452" width="25.28515625" style="5" customWidth="1"/>
    <col min="8453" max="8453" width="21.85546875" style="5" customWidth="1"/>
    <col min="8454" max="8454" width="17.85546875" style="5" customWidth="1"/>
    <col min="8455" max="8704" width="9.140625" style="5"/>
    <col min="8705" max="8705" width="6.85546875" style="5" customWidth="1"/>
    <col min="8706" max="8706" width="29.5703125" style="5" customWidth="1"/>
    <col min="8707" max="8707" width="28.28515625" style="5" customWidth="1"/>
    <col min="8708" max="8708" width="25.28515625" style="5" customWidth="1"/>
    <col min="8709" max="8709" width="21.85546875" style="5" customWidth="1"/>
    <col min="8710" max="8710" width="17.85546875" style="5" customWidth="1"/>
    <col min="8711" max="8960" width="9.140625" style="5"/>
    <col min="8961" max="8961" width="6.85546875" style="5" customWidth="1"/>
    <col min="8962" max="8962" width="29.5703125" style="5" customWidth="1"/>
    <col min="8963" max="8963" width="28.28515625" style="5" customWidth="1"/>
    <col min="8964" max="8964" width="25.28515625" style="5" customWidth="1"/>
    <col min="8965" max="8965" width="21.85546875" style="5" customWidth="1"/>
    <col min="8966" max="8966" width="17.85546875" style="5" customWidth="1"/>
    <col min="8967" max="9216" width="9.140625" style="5"/>
    <col min="9217" max="9217" width="6.85546875" style="5" customWidth="1"/>
    <col min="9218" max="9218" width="29.5703125" style="5" customWidth="1"/>
    <col min="9219" max="9219" width="28.28515625" style="5" customWidth="1"/>
    <col min="9220" max="9220" width="25.28515625" style="5" customWidth="1"/>
    <col min="9221" max="9221" width="21.85546875" style="5" customWidth="1"/>
    <col min="9222" max="9222" width="17.85546875" style="5" customWidth="1"/>
    <col min="9223" max="9472" width="9.140625" style="5"/>
    <col min="9473" max="9473" width="6.85546875" style="5" customWidth="1"/>
    <col min="9474" max="9474" width="29.5703125" style="5" customWidth="1"/>
    <col min="9475" max="9475" width="28.28515625" style="5" customWidth="1"/>
    <col min="9476" max="9476" width="25.28515625" style="5" customWidth="1"/>
    <col min="9477" max="9477" width="21.85546875" style="5" customWidth="1"/>
    <col min="9478" max="9478" width="17.85546875" style="5" customWidth="1"/>
    <col min="9479" max="9728" width="9.140625" style="5"/>
    <col min="9729" max="9729" width="6.85546875" style="5" customWidth="1"/>
    <col min="9730" max="9730" width="29.5703125" style="5" customWidth="1"/>
    <col min="9731" max="9731" width="28.28515625" style="5" customWidth="1"/>
    <col min="9732" max="9732" width="25.28515625" style="5" customWidth="1"/>
    <col min="9733" max="9733" width="21.85546875" style="5" customWidth="1"/>
    <col min="9734" max="9734" width="17.85546875" style="5" customWidth="1"/>
    <col min="9735" max="9984" width="9.140625" style="5"/>
    <col min="9985" max="9985" width="6.85546875" style="5" customWidth="1"/>
    <col min="9986" max="9986" width="29.5703125" style="5" customWidth="1"/>
    <col min="9987" max="9987" width="28.28515625" style="5" customWidth="1"/>
    <col min="9988" max="9988" width="25.28515625" style="5" customWidth="1"/>
    <col min="9989" max="9989" width="21.85546875" style="5" customWidth="1"/>
    <col min="9990" max="9990" width="17.85546875" style="5" customWidth="1"/>
    <col min="9991" max="10240" width="9.140625" style="5"/>
    <col min="10241" max="10241" width="6.85546875" style="5" customWidth="1"/>
    <col min="10242" max="10242" width="29.5703125" style="5" customWidth="1"/>
    <col min="10243" max="10243" width="28.28515625" style="5" customWidth="1"/>
    <col min="10244" max="10244" width="25.28515625" style="5" customWidth="1"/>
    <col min="10245" max="10245" width="21.85546875" style="5" customWidth="1"/>
    <col min="10246" max="10246" width="17.85546875" style="5" customWidth="1"/>
    <col min="10247" max="10496" width="9.140625" style="5"/>
    <col min="10497" max="10497" width="6.85546875" style="5" customWidth="1"/>
    <col min="10498" max="10498" width="29.5703125" style="5" customWidth="1"/>
    <col min="10499" max="10499" width="28.28515625" style="5" customWidth="1"/>
    <col min="10500" max="10500" width="25.28515625" style="5" customWidth="1"/>
    <col min="10501" max="10501" width="21.85546875" style="5" customWidth="1"/>
    <col min="10502" max="10502" width="17.85546875" style="5" customWidth="1"/>
    <col min="10503" max="10752" width="9.140625" style="5"/>
    <col min="10753" max="10753" width="6.85546875" style="5" customWidth="1"/>
    <col min="10754" max="10754" width="29.5703125" style="5" customWidth="1"/>
    <col min="10755" max="10755" width="28.28515625" style="5" customWidth="1"/>
    <col min="10756" max="10756" width="25.28515625" style="5" customWidth="1"/>
    <col min="10757" max="10757" width="21.85546875" style="5" customWidth="1"/>
    <col min="10758" max="10758" width="17.85546875" style="5" customWidth="1"/>
    <col min="10759" max="11008" width="9.140625" style="5"/>
    <col min="11009" max="11009" width="6.85546875" style="5" customWidth="1"/>
    <col min="11010" max="11010" width="29.5703125" style="5" customWidth="1"/>
    <col min="11011" max="11011" width="28.28515625" style="5" customWidth="1"/>
    <col min="11012" max="11012" width="25.28515625" style="5" customWidth="1"/>
    <col min="11013" max="11013" width="21.85546875" style="5" customWidth="1"/>
    <col min="11014" max="11014" width="17.85546875" style="5" customWidth="1"/>
    <col min="11015" max="11264" width="9.140625" style="5"/>
    <col min="11265" max="11265" width="6.85546875" style="5" customWidth="1"/>
    <col min="11266" max="11266" width="29.5703125" style="5" customWidth="1"/>
    <col min="11267" max="11267" width="28.28515625" style="5" customWidth="1"/>
    <col min="11268" max="11268" width="25.28515625" style="5" customWidth="1"/>
    <col min="11269" max="11269" width="21.85546875" style="5" customWidth="1"/>
    <col min="11270" max="11270" width="17.85546875" style="5" customWidth="1"/>
    <col min="11271" max="11520" width="9.140625" style="5"/>
    <col min="11521" max="11521" width="6.85546875" style="5" customWidth="1"/>
    <col min="11522" max="11522" width="29.5703125" style="5" customWidth="1"/>
    <col min="11523" max="11523" width="28.28515625" style="5" customWidth="1"/>
    <col min="11524" max="11524" width="25.28515625" style="5" customWidth="1"/>
    <col min="11525" max="11525" width="21.85546875" style="5" customWidth="1"/>
    <col min="11526" max="11526" width="17.85546875" style="5" customWidth="1"/>
    <col min="11527" max="11776" width="9.140625" style="5"/>
    <col min="11777" max="11777" width="6.85546875" style="5" customWidth="1"/>
    <col min="11778" max="11778" width="29.5703125" style="5" customWidth="1"/>
    <col min="11779" max="11779" width="28.28515625" style="5" customWidth="1"/>
    <col min="11780" max="11780" width="25.28515625" style="5" customWidth="1"/>
    <col min="11781" max="11781" width="21.85546875" style="5" customWidth="1"/>
    <col min="11782" max="11782" width="17.85546875" style="5" customWidth="1"/>
    <col min="11783" max="12032" width="9.140625" style="5"/>
    <col min="12033" max="12033" width="6.85546875" style="5" customWidth="1"/>
    <col min="12034" max="12034" width="29.5703125" style="5" customWidth="1"/>
    <col min="12035" max="12035" width="28.28515625" style="5" customWidth="1"/>
    <col min="12036" max="12036" width="25.28515625" style="5" customWidth="1"/>
    <col min="12037" max="12037" width="21.85546875" style="5" customWidth="1"/>
    <col min="12038" max="12038" width="17.85546875" style="5" customWidth="1"/>
    <col min="12039" max="12288" width="9.140625" style="5"/>
    <col min="12289" max="12289" width="6.85546875" style="5" customWidth="1"/>
    <col min="12290" max="12290" width="29.5703125" style="5" customWidth="1"/>
    <col min="12291" max="12291" width="28.28515625" style="5" customWidth="1"/>
    <col min="12292" max="12292" width="25.28515625" style="5" customWidth="1"/>
    <col min="12293" max="12293" width="21.85546875" style="5" customWidth="1"/>
    <col min="12294" max="12294" width="17.85546875" style="5" customWidth="1"/>
    <col min="12295" max="12544" width="9.140625" style="5"/>
    <col min="12545" max="12545" width="6.85546875" style="5" customWidth="1"/>
    <col min="12546" max="12546" width="29.5703125" style="5" customWidth="1"/>
    <col min="12547" max="12547" width="28.28515625" style="5" customWidth="1"/>
    <col min="12548" max="12548" width="25.28515625" style="5" customWidth="1"/>
    <col min="12549" max="12549" width="21.85546875" style="5" customWidth="1"/>
    <col min="12550" max="12550" width="17.85546875" style="5" customWidth="1"/>
    <col min="12551" max="12800" width="9.140625" style="5"/>
    <col min="12801" max="12801" width="6.85546875" style="5" customWidth="1"/>
    <col min="12802" max="12802" width="29.5703125" style="5" customWidth="1"/>
    <col min="12803" max="12803" width="28.28515625" style="5" customWidth="1"/>
    <col min="12804" max="12804" width="25.28515625" style="5" customWidth="1"/>
    <col min="12805" max="12805" width="21.85546875" style="5" customWidth="1"/>
    <col min="12806" max="12806" width="17.85546875" style="5" customWidth="1"/>
    <col min="12807" max="13056" width="9.140625" style="5"/>
    <col min="13057" max="13057" width="6.85546875" style="5" customWidth="1"/>
    <col min="13058" max="13058" width="29.5703125" style="5" customWidth="1"/>
    <col min="13059" max="13059" width="28.28515625" style="5" customWidth="1"/>
    <col min="13060" max="13060" width="25.28515625" style="5" customWidth="1"/>
    <col min="13061" max="13061" width="21.85546875" style="5" customWidth="1"/>
    <col min="13062" max="13062" width="17.85546875" style="5" customWidth="1"/>
    <col min="13063" max="13312" width="9.140625" style="5"/>
    <col min="13313" max="13313" width="6.85546875" style="5" customWidth="1"/>
    <col min="13314" max="13314" width="29.5703125" style="5" customWidth="1"/>
    <col min="13315" max="13315" width="28.28515625" style="5" customWidth="1"/>
    <col min="13316" max="13316" width="25.28515625" style="5" customWidth="1"/>
    <col min="13317" max="13317" width="21.85546875" style="5" customWidth="1"/>
    <col min="13318" max="13318" width="17.85546875" style="5" customWidth="1"/>
    <col min="13319" max="13568" width="9.140625" style="5"/>
    <col min="13569" max="13569" width="6.85546875" style="5" customWidth="1"/>
    <col min="13570" max="13570" width="29.5703125" style="5" customWidth="1"/>
    <col min="13571" max="13571" width="28.28515625" style="5" customWidth="1"/>
    <col min="13572" max="13572" width="25.28515625" style="5" customWidth="1"/>
    <col min="13573" max="13573" width="21.85546875" style="5" customWidth="1"/>
    <col min="13574" max="13574" width="17.85546875" style="5" customWidth="1"/>
    <col min="13575" max="13824" width="9.140625" style="5"/>
    <col min="13825" max="13825" width="6.85546875" style="5" customWidth="1"/>
    <col min="13826" max="13826" width="29.5703125" style="5" customWidth="1"/>
    <col min="13827" max="13827" width="28.28515625" style="5" customWidth="1"/>
    <col min="13828" max="13828" width="25.28515625" style="5" customWidth="1"/>
    <col min="13829" max="13829" width="21.85546875" style="5" customWidth="1"/>
    <col min="13830" max="13830" width="17.85546875" style="5" customWidth="1"/>
    <col min="13831" max="14080" width="9.140625" style="5"/>
    <col min="14081" max="14081" width="6.85546875" style="5" customWidth="1"/>
    <col min="14082" max="14082" width="29.5703125" style="5" customWidth="1"/>
    <col min="14083" max="14083" width="28.28515625" style="5" customWidth="1"/>
    <col min="14084" max="14084" width="25.28515625" style="5" customWidth="1"/>
    <col min="14085" max="14085" width="21.85546875" style="5" customWidth="1"/>
    <col min="14086" max="14086" width="17.85546875" style="5" customWidth="1"/>
    <col min="14087" max="14336" width="9.140625" style="5"/>
    <col min="14337" max="14337" width="6.85546875" style="5" customWidth="1"/>
    <col min="14338" max="14338" width="29.5703125" style="5" customWidth="1"/>
    <col min="14339" max="14339" width="28.28515625" style="5" customWidth="1"/>
    <col min="14340" max="14340" width="25.28515625" style="5" customWidth="1"/>
    <col min="14341" max="14341" width="21.85546875" style="5" customWidth="1"/>
    <col min="14342" max="14342" width="17.85546875" style="5" customWidth="1"/>
    <col min="14343" max="14592" width="9.140625" style="5"/>
    <col min="14593" max="14593" width="6.85546875" style="5" customWidth="1"/>
    <col min="14594" max="14594" width="29.5703125" style="5" customWidth="1"/>
    <col min="14595" max="14595" width="28.28515625" style="5" customWidth="1"/>
    <col min="14596" max="14596" width="25.28515625" style="5" customWidth="1"/>
    <col min="14597" max="14597" width="21.85546875" style="5" customWidth="1"/>
    <col min="14598" max="14598" width="17.85546875" style="5" customWidth="1"/>
    <col min="14599" max="14848" width="9.140625" style="5"/>
    <col min="14849" max="14849" width="6.85546875" style="5" customWidth="1"/>
    <col min="14850" max="14850" width="29.5703125" style="5" customWidth="1"/>
    <col min="14851" max="14851" width="28.28515625" style="5" customWidth="1"/>
    <col min="14852" max="14852" width="25.28515625" style="5" customWidth="1"/>
    <col min="14853" max="14853" width="21.85546875" style="5" customWidth="1"/>
    <col min="14854" max="14854" width="17.85546875" style="5" customWidth="1"/>
    <col min="14855" max="15104" width="9.140625" style="5"/>
    <col min="15105" max="15105" width="6.85546875" style="5" customWidth="1"/>
    <col min="15106" max="15106" width="29.5703125" style="5" customWidth="1"/>
    <col min="15107" max="15107" width="28.28515625" style="5" customWidth="1"/>
    <col min="15108" max="15108" width="25.28515625" style="5" customWidth="1"/>
    <col min="15109" max="15109" width="21.85546875" style="5" customWidth="1"/>
    <col min="15110" max="15110" width="17.85546875" style="5" customWidth="1"/>
    <col min="15111" max="15360" width="9.140625" style="5"/>
    <col min="15361" max="15361" width="6.85546875" style="5" customWidth="1"/>
    <col min="15362" max="15362" width="29.5703125" style="5" customWidth="1"/>
    <col min="15363" max="15363" width="28.28515625" style="5" customWidth="1"/>
    <col min="15364" max="15364" width="25.28515625" style="5" customWidth="1"/>
    <col min="15365" max="15365" width="21.85546875" style="5" customWidth="1"/>
    <col min="15366" max="15366" width="17.85546875" style="5" customWidth="1"/>
    <col min="15367" max="15616" width="9.140625" style="5"/>
    <col min="15617" max="15617" width="6.85546875" style="5" customWidth="1"/>
    <col min="15618" max="15618" width="29.5703125" style="5" customWidth="1"/>
    <col min="15619" max="15619" width="28.28515625" style="5" customWidth="1"/>
    <col min="15620" max="15620" width="25.28515625" style="5" customWidth="1"/>
    <col min="15621" max="15621" width="21.85546875" style="5" customWidth="1"/>
    <col min="15622" max="15622" width="17.85546875" style="5" customWidth="1"/>
    <col min="15623" max="15872" width="9.140625" style="5"/>
    <col min="15873" max="15873" width="6.85546875" style="5" customWidth="1"/>
    <col min="15874" max="15874" width="29.5703125" style="5" customWidth="1"/>
    <col min="15875" max="15875" width="28.28515625" style="5" customWidth="1"/>
    <col min="15876" max="15876" width="25.28515625" style="5" customWidth="1"/>
    <col min="15877" max="15877" width="21.85546875" style="5" customWidth="1"/>
    <col min="15878" max="15878" width="17.85546875" style="5" customWidth="1"/>
    <col min="15879" max="16128" width="9.140625" style="5"/>
    <col min="16129" max="16129" width="6.85546875" style="5" customWidth="1"/>
    <col min="16130" max="16130" width="29.5703125" style="5" customWidth="1"/>
    <col min="16131" max="16131" width="28.28515625" style="5" customWidth="1"/>
    <col min="16132" max="16132" width="25.28515625" style="5" customWidth="1"/>
    <col min="16133" max="16133" width="21.85546875" style="5" customWidth="1"/>
    <col min="16134" max="16134" width="17.85546875" style="5" customWidth="1"/>
    <col min="16135" max="16384" width="9.140625" style="5"/>
  </cols>
  <sheetData>
    <row r="2" spans="1:6" ht="23.25" customHeight="1">
      <c r="A2" s="167" t="s">
        <v>187</v>
      </c>
      <c r="B2" s="167"/>
      <c r="C2" s="167"/>
      <c r="D2" s="167"/>
      <c r="E2" s="167"/>
      <c r="F2" s="167"/>
    </row>
    <row r="3" spans="1:6">
      <c r="A3" s="168"/>
      <c r="B3" s="168"/>
      <c r="C3" s="168"/>
      <c r="D3" s="168"/>
      <c r="E3" s="168"/>
      <c r="F3" s="168"/>
    </row>
    <row r="4" spans="1:6" s="6" customFormat="1" ht="29.25" customHeight="1">
      <c r="A4" s="159" t="s">
        <v>57</v>
      </c>
      <c r="B4" s="160" t="s">
        <v>101</v>
      </c>
      <c r="C4" s="160" t="s">
        <v>92</v>
      </c>
      <c r="D4" s="160" t="s">
        <v>93</v>
      </c>
      <c r="E4" s="160" t="s">
        <v>94</v>
      </c>
      <c r="F4" s="160" t="s">
        <v>95</v>
      </c>
    </row>
    <row r="5" spans="1:6">
      <c r="A5" s="164" t="s">
        <v>97</v>
      </c>
      <c r="B5" s="165"/>
      <c r="C5" s="165"/>
      <c r="D5" s="165"/>
      <c r="E5" s="165"/>
      <c r="F5" s="166"/>
    </row>
    <row r="6" spans="1:6" ht="57.75" customHeight="1">
      <c r="A6" s="158"/>
      <c r="B6" s="161" t="s">
        <v>188</v>
      </c>
      <c r="C6" s="161" t="s">
        <v>189</v>
      </c>
      <c r="D6" s="161" t="s">
        <v>190</v>
      </c>
      <c r="E6" s="161" t="s">
        <v>191</v>
      </c>
      <c r="F6" s="161" t="s">
        <v>192</v>
      </c>
    </row>
    <row r="7" spans="1:6">
      <c r="A7" s="163" t="s">
        <v>96</v>
      </c>
      <c r="B7" s="163"/>
      <c r="C7" s="163"/>
      <c r="D7" s="163"/>
      <c r="E7" s="163"/>
      <c r="F7" s="163"/>
    </row>
    <row r="8" spans="1:6" ht="57.75" customHeight="1">
      <c r="A8" s="158" t="s">
        <v>153</v>
      </c>
      <c r="B8" s="161" t="s">
        <v>193</v>
      </c>
      <c r="C8" s="161" t="s">
        <v>194</v>
      </c>
      <c r="D8" s="161" t="s">
        <v>195</v>
      </c>
      <c r="E8" s="161" t="s">
        <v>196</v>
      </c>
      <c r="F8" s="161" t="s">
        <v>197</v>
      </c>
    </row>
    <row r="9" spans="1:6" ht="57.75" customHeight="1">
      <c r="A9" s="158" t="s">
        <v>154</v>
      </c>
      <c r="B9" s="161" t="s">
        <v>198</v>
      </c>
      <c r="C9" s="161" t="s">
        <v>199</v>
      </c>
      <c r="D9" s="161" t="s">
        <v>200</v>
      </c>
      <c r="E9" s="161" t="s">
        <v>201</v>
      </c>
      <c r="F9" s="161" t="s">
        <v>202</v>
      </c>
    </row>
    <row r="10" spans="1:6" ht="57.75" customHeight="1">
      <c r="A10" s="158" t="s">
        <v>155</v>
      </c>
      <c r="B10" s="161" t="s">
        <v>203</v>
      </c>
      <c r="C10" s="161" t="s">
        <v>204</v>
      </c>
      <c r="D10" s="161" t="s">
        <v>205</v>
      </c>
      <c r="E10" s="161" t="s">
        <v>206</v>
      </c>
      <c r="F10" s="161" t="s">
        <v>207</v>
      </c>
    </row>
    <row r="11" spans="1:6" ht="57.75" customHeight="1">
      <c r="A11" s="158" t="s">
        <v>156</v>
      </c>
      <c r="B11" s="161" t="s">
        <v>208</v>
      </c>
      <c r="C11" s="161" t="s">
        <v>209</v>
      </c>
      <c r="D11" s="161" t="s">
        <v>210</v>
      </c>
      <c r="E11" s="161" t="s">
        <v>211</v>
      </c>
      <c r="F11" s="161" t="s">
        <v>212</v>
      </c>
    </row>
  </sheetData>
  <mergeCells count="3">
    <mergeCell ref="A7:F7"/>
    <mergeCell ref="A5:F5"/>
    <mergeCell ref="A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P30"/>
  <sheetViews>
    <sheetView zoomScale="110" zoomScaleNormal="110" workbookViewId="0">
      <selection activeCell="B21" sqref="B21:L29"/>
    </sheetView>
  </sheetViews>
  <sheetFormatPr defaultRowHeight="12.75"/>
  <cols>
    <col min="1" max="1" width="2.28515625" style="8" customWidth="1"/>
    <col min="2" max="2" width="3.5703125" style="8" bestFit="1" customWidth="1"/>
    <col min="3" max="3" width="37.7109375" style="8" bestFit="1" customWidth="1"/>
    <col min="4" max="4" width="9.7109375" style="8" bestFit="1" customWidth="1"/>
    <col min="5" max="5" width="10.7109375" style="8" bestFit="1" customWidth="1"/>
    <col min="6" max="6" width="10" style="8" customWidth="1"/>
    <col min="7" max="8" width="9.7109375" style="8" bestFit="1" customWidth="1"/>
    <col min="9" max="9" width="9.28515625" style="8" bestFit="1" customWidth="1"/>
    <col min="10" max="10" width="9.7109375" style="8" customWidth="1"/>
    <col min="11" max="11" width="9.42578125" style="8" bestFit="1" customWidth="1"/>
    <col min="12" max="13" width="8" style="8" customWidth="1"/>
    <col min="14" max="14" width="1.42578125" style="8" customWidth="1"/>
    <col min="15" max="15" width="11.42578125" style="8" customWidth="1"/>
    <col min="16" max="16" width="10.85546875" style="8" customWidth="1"/>
    <col min="17" max="25" width="6.140625" style="8" bestFit="1" customWidth="1"/>
    <col min="26" max="259" width="9.140625" style="8"/>
    <col min="260" max="260" width="2.5703125" style="8" customWidth="1"/>
    <col min="261" max="261" width="51.28515625" style="8" bestFit="1" customWidth="1"/>
    <col min="262" max="262" width="6.5703125" style="8" customWidth="1"/>
    <col min="263" max="263" width="10.28515625" style="8" customWidth="1"/>
    <col min="264" max="264" width="6.85546875" style="8" bestFit="1" customWidth="1"/>
    <col min="265" max="265" width="10.28515625" style="8" bestFit="1" customWidth="1"/>
    <col min="266" max="267" width="6.85546875" style="8" bestFit="1" customWidth="1"/>
    <col min="268" max="281" width="6.140625" style="8" bestFit="1" customWidth="1"/>
    <col min="282" max="515" width="9.140625" style="8"/>
    <col min="516" max="516" width="2.5703125" style="8" customWidth="1"/>
    <col min="517" max="517" width="51.28515625" style="8" bestFit="1" customWidth="1"/>
    <col min="518" max="518" width="6.5703125" style="8" customWidth="1"/>
    <col min="519" max="519" width="10.28515625" style="8" customWidth="1"/>
    <col min="520" max="520" width="6.85546875" style="8" bestFit="1" customWidth="1"/>
    <col min="521" max="521" width="10.28515625" style="8" bestFit="1" customWidth="1"/>
    <col min="522" max="523" width="6.85546875" style="8" bestFit="1" customWidth="1"/>
    <col min="524" max="537" width="6.140625" style="8" bestFit="1" customWidth="1"/>
    <col min="538" max="771" width="9.140625" style="8"/>
    <col min="772" max="772" width="2.5703125" style="8" customWidth="1"/>
    <col min="773" max="773" width="51.28515625" style="8" bestFit="1" customWidth="1"/>
    <col min="774" max="774" width="6.5703125" style="8" customWidth="1"/>
    <col min="775" max="775" width="10.28515625" style="8" customWidth="1"/>
    <col min="776" max="776" width="6.85546875" style="8" bestFit="1" customWidth="1"/>
    <col min="777" max="777" width="10.28515625" style="8" bestFit="1" customWidth="1"/>
    <col min="778" max="779" width="6.85546875" style="8" bestFit="1" customWidth="1"/>
    <col min="780" max="793" width="6.140625" style="8" bestFit="1" customWidth="1"/>
    <col min="794" max="1027" width="9.140625" style="8"/>
    <col min="1028" max="1028" width="2.5703125" style="8" customWidth="1"/>
    <col min="1029" max="1029" width="51.28515625" style="8" bestFit="1" customWidth="1"/>
    <col min="1030" max="1030" width="6.5703125" style="8" customWidth="1"/>
    <col min="1031" max="1031" width="10.28515625" style="8" customWidth="1"/>
    <col min="1032" max="1032" width="6.85546875" style="8" bestFit="1" customWidth="1"/>
    <col min="1033" max="1033" width="10.28515625" style="8" bestFit="1" customWidth="1"/>
    <col min="1034" max="1035" width="6.85546875" style="8" bestFit="1" customWidth="1"/>
    <col min="1036" max="1049" width="6.140625" style="8" bestFit="1" customWidth="1"/>
    <col min="1050" max="1283" width="9.140625" style="8"/>
    <col min="1284" max="1284" width="2.5703125" style="8" customWidth="1"/>
    <col min="1285" max="1285" width="51.28515625" style="8" bestFit="1" customWidth="1"/>
    <col min="1286" max="1286" width="6.5703125" style="8" customWidth="1"/>
    <col min="1287" max="1287" width="10.28515625" style="8" customWidth="1"/>
    <col min="1288" max="1288" width="6.85546875" style="8" bestFit="1" customWidth="1"/>
    <col min="1289" max="1289" width="10.28515625" style="8" bestFit="1" customWidth="1"/>
    <col min="1290" max="1291" width="6.85546875" style="8" bestFit="1" customWidth="1"/>
    <col min="1292" max="1305" width="6.140625" style="8" bestFit="1" customWidth="1"/>
    <col min="1306" max="1539" width="9.140625" style="8"/>
    <col min="1540" max="1540" width="2.5703125" style="8" customWidth="1"/>
    <col min="1541" max="1541" width="51.28515625" style="8" bestFit="1" customWidth="1"/>
    <col min="1542" max="1542" width="6.5703125" style="8" customWidth="1"/>
    <col min="1543" max="1543" width="10.28515625" style="8" customWidth="1"/>
    <col min="1544" max="1544" width="6.85546875" style="8" bestFit="1" customWidth="1"/>
    <col min="1545" max="1545" width="10.28515625" style="8" bestFit="1" customWidth="1"/>
    <col min="1546" max="1547" width="6.85546875" style="8" bestFit="1" customWidth="1"/>
    <col min="1548" max="1561" width="6.140625" style="8" bestFit="1" customWidth="1"/>
    <col min="1562" max="1795" width="9.140625" style="8"/>
    <col min="1796" max="1796" width="2.5703125" style="8" customWidth="1"/>
    <col min="1797" max="1797" width="51.28515625" style="8" bestFit="1" customWidth="1"/>
    <col min="1798" max="1798" width="6.5703125" style="8" customWidth="1"/>
    <col min="1799" max="1799" width="10.28515625" style="8" customWidth="1"/>
    <col min="1800" max="1800" width="6.85546875" style="8" bestFit="1" customWidth="1"/>
    <col min="1801" max="1801" width="10.28515625" style="8" bestFit="1" customWidth="1"/>
    <col min="1802" max="1803" width="6.85546875" style="8" bestFit="1" customWidth="1"/>
    <col min="1804" max="1817" width="6.140625" style="8" bestFit="1" customWidth="1"/>
    <col min="1818" max="2051" width="9.140625" style="8"/>
    <col min="2052" max="2052" width="2.5703125" style="8" customWidth="1"/>
    <col min="2053" max="2053" width="51.28515625" style="8" bestFit="1" customWidth="1"/>
    <col min="2054" max="2054" width="6.5703125" style="8" customWidth="1"/>
    <col min="2055" max="2055" width="10.28515625" style="8" customWidth="1"/>
    <col min="2056" max="2056" width="6.85546875" style="8" bestFit="1" customWidth="1"/>
    <col min="2057" max="2057" width="10.28515625" style="8" bestFit="1" customWidth="1"/>
    <col min="2058" max="2059" width="6.85546875" style="8" bestFit="1" customWidth="1"/>
    <col min="2060" max="2073" width="6.140625" style="8" bestFit="1" customWidth="1"/>
    <col min="2074" max="2307" width="9.140625" style="8"/>
    <col min="2308" max="2308" width="2.5703125" style="8" customWidth="1"/>
    <col min="2309" max="2309" width="51.28515625" style="8" bestFit="1" customWidth="1"/>
    <col min="2310" max="2310" width="6.5703125" style="8" customWidth="1"/>
    <col min="2311" max="2311" width="10.28515625" style="8" customWidth="1"/>
    <col min="2312" max="2312" width="6.85546875" style="8" bestFit="1" customWidth="1"/>
    <col min="2313" max="2313" width="10.28515625" style="8" bestFit="1" customWidth="1"/>
    <col min="2314" max="2315" width="6.85546875" style="8" bestFit="1" customWidth="1"/>
    <col min="2316" max="2329" width="6.140625" style="8" bestFit="1" customWidth="1"/>
    <col min="2330" max="2563" width="9.140625" style="8"/>
    <col min="2564" max="2564" width="2.5703125" style="8" customWidth="1"/>
    <col min="2565" max="2565" width="51.28515625" style="8" bestFit="1" customWidth="1"/>
    <col min="2566" max="2566" width="6.5703125" style="8" customWidth="1"/>
    <col min="2567" max="2567" width="10.28515625" style="8" customWidth="1"/>
    <col min="2568" max="2568" width="6.85546875" style="8" bestFit="1" customWidth="1"/>
    <col min="2569" max="2569" width="10.28515625" style="8" bestFit="1" customWidth="1"/>
    <col min="2570" max="2571" width="6.85546875" style="8" bestFit="1" customWidth="1"/>
    <col min="2572" max="2585" width="6.140625" style="8" bestFit="1" customWidth="1"/>
    <col min="2586" max="2819" width="9.140625" style="8"/>
    <col min="2820" max="2820" width="2.5703125" style="8" customWidth="1"/>
    <col min="2821" max="2821" width="51.28515625" style="8" bestFit="1" customWidth="1"/>
    <col min="2822" max="2822" width="6.5703125" style="8" customWidth="1"/>
    <col min="2823" max="2823" width="10.28515625" style="8" customWidth="1"/>
    <col min="2824" max="2824" width="6.85546875" style="8" bestFit="1" customWidth="1"/>
    <col min="2825" max="2825" width="10.28515625" style="8" bestFit="1" customWidth="1"/>
    <col min="2826" max="2827" width="6.85546875" style="8" bestFit="1" customWidth="1"/>
    <col min="2828" max="2841" width="6.140625" style="8" bestFit="1" customWidth="1"/>
    <col min="2842" max="3075" width="9.140625" style="8"/>
    <col min="3076" max="3076" width="2.5703125" style="8" customWidth="1"/>
    <col min="3077" max="3077" width="51.28515625" style="8" bestFit="1" customWidth="1"/>
    <col min="3078" max="3078" width="6.5703125" style="8" customWidth="1"/>
    <col min="3079" max="3079" width="10.28515625" style="8" customWidth="1"/>
    <col min="3080" max="3080" width="6.85546875" style="8" bestFit="1" customWidth="1"/>
    <col min="3081" max="3081" width="10.28515625" style="8" bestFit="1" customWidth="1"/>
    <col min="3082" max="3083" width="6.85546875" style="8" bestFit="1" customWidth="1"/>
    <col min="3084" max="3097" width="6.140625" style="8" bestFit="1" customWidth="1"/>
    <col min="3098" max="3331" width="9.140625" style="8"/>
    <col min="3332" max="3332" width="2.5703125" style="8" customWidth="1"/>
    <col min="3333" max="3333" width="51.28515625" style="8" bestFit="1" customWidth="1"/>
    <col min="3334" max="3334" width="6.5703125" style="8" customWidth="1"/>
    <col min="3335" max="3335" width="10.28515625" style="8" customWidth="1"/>
    <col min="3336" max="3336" width="6.85546875" style="8" bestFit="1" customWidth="1"/>
    <col min="3337" max="3337" width="10.28515625" style="8" bestFit="1" customWidth="1"/>
    <col min="3338" max="3339" width="6.85546875" style="8" bestFit="1" customWidth="1"/>
    <col min="3340" max="3353" width="6.140625" style="8" bestFit="1" customWidth="1"/>
    <col min="3354" max="3587" width="9.140625" style="8"/>
    <col min="3588" max="3588" width="2.5703125" style="8" customWidth="1"/>
    <col min="3589" max="3589" width="51.28515625" style="8" bestFit="1" customWidth="1"/>
    <col min="3590" max="3590" width="6.5703125" style="8" customWidth="1"/>
    <col min="3591" max="3591" width="10.28515625" style="8" customWidth="1"/>
    <col min="3592" max="3592" width="6.85546875" style="8" bestFit="1" customWidth="1"/>
    <col min="3593" max="3593" width="10.28515625" style="8" bestFit="1" customWidth="1"/>
    <col min="3594" max="3595" width="6.85546875" style="8" bestFit="1" customWidth="1"/>
    <col min="3596" max="3609" width="6.140625" style="8" bestFit="1" customWidth="1"/>
    <col min="3610" max="3843" width="9.140625" style="8"/>
    <col min="3844" max="3844" width="2.5703125" style="8" customWidth="1"/>
    <col min="3845" max="3845" width="51.28515625" style="8" bestFit="1" customWidth="1"/>
    <col min="3846" max="3846" width="6.5703125" style="8" customWidth="1"/>
    <col min="3847" max="3847" width="10.28515625" style="8" customWidth="1"/>
    <col min="3848" max="3848" width="6.85546875" style="8" bestFit="1" customWidth="1"/>
    <col min="3849" max="3849" width="10.28515625" style="8" bestFit="1" customWidth="1"/>
    <col min="3850" max="3851" width="6.85546875" style="8" bestFit="1" customWidth="1"/>
    <col min="3852" max="3865" width="6.140625" style="8" bestFit="1" customWidth="1"/>
    <col min="3866" max="4099" width="9.140625" style="8"/>
    <col min="4100" max="4100" width="2.5703125" style="8" customWidth="1"/>
    <col min="4101" max="4101" width="51.28515625" style="8" bestFit="1" customWidth="1"/>
    <col min="4102" max="4102" width="6.5703125" style="8" customWidth="1"/>
    <col min="4103" max="4103" width="10.28515625" style="8" customWidth="1"/>
    <col min="4104" max="4104" width="6.85546875" style="8" bestFit="1" customWidth="1"/>
    <col min="4105" max="4105" width="10.28515625" style="8" bestFit="1" customWidth="1"/>
    <col min="4106" max="4107" width="6.85546875" style="8" bestFit="1" customWidth="1"/>
    <col min="4108" max="4121" width="6.140625" style="8" bestFit="1" customWidth="1"/>
    <col min="4122" max="4355" width="9.140625" style="8"/>
    <col min="4356" max="4356" width="2.5703125" style="8" customWidth="1"/>
    <col min="4357" max="4357" width="51.28515625" style="8" bestFit="1" customWidth="1"/>
    <col min="4358" max="4358" width="6.5703125" style="8" customWidth="1"/>
    <col min="4359" max="4359" width="10.28515625" style="8" customWidth="1"/>
    <col min="4360" max="4360" width="6.85546875" style="8" bestFit="1" customWidth="1"/>
    <col min="4361" max="4361" width="10.28515625" style="8" bestFit="1" customWidth="1"/>
    <col min="4362" max="4363" width="6.85546875" style="8" bestFit="1" customWidth="1"/>
    <col min="4364" max="4377" width="6.140625" style="8" bestFit="1" customWidth="1"/>
    <col min="4378" max="4611" width="9.140625" style="8"/>
    <col min="4612" max="4612" width="2.5703125" style="8" customWidth="1"/>
    <col min="4613" max="4613" width="51.28515625" style="8" bestFit="1" customWidth="1"/>
    <col min="4614" max="4614" width="6.5703125" style="8" customWidth="1"/>
    <col min="4615" max="4615" width="10.28515625" style="8" customWidth="1"/>
    <col min="4616" max="4616" width="6.85546875" style="8" bestFit="1" customWidth="1"/>
    <col min="4617" max="4617" width="10.28515625" style="8" bestFit="1" customWidth="1"/>
    <col min="4618" max="4619" width="6.85546875" style="8" bestFit="1" customWidth="1"/>
    <col min="4620" max="4633" width="6.140625" style="8" bestFit="1" customWidth="1"/>
    <col min="4634" max="4867" width="9.140625" style="8"/>
    <col min="4868" max="4868" width="2.5703125" style="8" customWidth="1"/>
    <col min="4869" max="4869" width="51.28515625" style="8" bestFit="1" customWidth="1"/>
    <col min="4870" max="4870" width="6.5703125" style="8" customWidth="1"/>
    <col min="4871" max="4871" width="10.28515625" style="8" customWidth="1"/>
    <col min="4872" max="4872" width="6.85546875" style="8" bestFit="1" customWidth="1"/>
    <col min="4873" max="4873" width="10.28515625" style="8" bestFit="1" customWidth="1"/>
    <col min="4874" max="4875" width="6.85546875" style="8" bestFit="1" customWidth="1"/>
    <col min="4876" max="4889" width="6.140625" style="8" bestFit="1" customWidth="1"/>
    <col min="4890" max="5123" width="9.140625" style="8"/>
    <col min="5124" max="5124" width="2.5703125" style="8" customWidth="1"/>
    <col min="5125" max="5125" width="51.28515625" style="8" bestFit="1" customWidth="1"/>
    <col min="5126" max="5126" width="6.5703125" style="8" customWidth="1"/>
    <col min="5127" max="5127" width="10.28515625" style="8" customWidth="1"/>
    <col min="5128" max="5128" width="6.85546875" style="8" bestFit="1" customWidth="1"/>
    <col min="5129" max="5129" width="10.28515625" style="8" bestFit="1" customWidth="1"/>
    <col min="5130" max="5131" width="6.85546875" style="8" bestFit="1" customWidth="1"/>
    <col min="5132" max="5145" width="6.140625" style="8" bestFit="1" customWidth="1"/>
    <col min="5146" max="5379" width="9.140625" style="8"/>
    <col min="5380" max="5380" width="2.5703125" style="8" customWidth="1"/>
    <col min="5381" max="5381" width="51.28515625" style="8" bestFit="1" customWidth="1"/>
    <col min="5382" max="5382" width="6.5703125" style="8" customWidth="1"/>
    <col min="5383" max="5383" width="10.28515625" style="8" customWidth="1"/>
    <col min="5384" max="5384" width="6.85546875" style="8" bestFit="1" customWidth="1"/>
    <col min="5385" max="5385" width="10.28515625" style="8" bestFit="1" customWidth="1"/>
    <col min="5386" max="5387" width="6.85546875" style="8" bestFit="1" customWidth="1"/>
    <col min="5388" max="5401" width="6.140625" style="8" bestFit="1" customWidth="1"/>
    <col min="5402" max="5635" width="9.140625" style="8"/>
    <col min="5636" max="5636" width="2.5703125" style="8" customWidth="1"/>
    <col min="5637" max="5637" width="51.28515625" style="8" bestFit="1" customWidth="1"/>
    <col min="5638" max="5638" width="6.5703125" style="8" customWidth="1"/>
    <col min="5639" max="5639" width="10.28515625" style="8" customWidth="1"/>
    <col min="5640" max="5640" width="6.85546875" style="8" bestFit="1" customWidth="1"/>
    <col min="5641" max="5641" width="10.28515625" style="8" bestFit="1" customWidth="1"/>
    <col min="5642" max="5643" width="6.85546875" style="8" bestFit="1" customWidth="1"/>
    <col min="5644" max="5657" width="6.140625" style="8" bestFit="1" customWidth="1"/>
    <col min="5658" max="5891" width="9.140625" style="8"/>
    <col min="5892" max="5892" width="2.5703125" style="8" customWidth="1"/>
    <col min="5893" max="5893" width="51.28515625" style="8" bestFit="1" customWidth="1"/>
    <col min="5894" max="5894" width="6.5703125" style="8" customWidth="1"/>
    <col min="5895" max="5895" width="10.28515625" style="8" customWidth="1"/>
    <col min="5896" max="5896" width="6.85546875" style="8" bestFit="1" customWidth="1"/>
    <col min="5897" max="5897" width="10.28515625" style="8" bestFit="1" customWidth="1"/>
    <col min="5898" max="5899" width="6.85546875" style="8" bestFit="1" customWidth="1"/>
    <col min="5900" max="5913" width="6.140625" style="8" bestFit="1" customWidth="1"/>
    <col min="5914" max="6147" width="9.140625" style="8"/>
    <col min="6148" max="6148" width="2.5703125" style="8" customWidth="1"/>
    <col min="6149" max="6149" width="51.28515625" style="8" bestFit="1" customWidth="1"/>
    <col min="6150" max="6150" width="6.5703125" style="8" customWidth="1"/>
    <col min="6151" max="6151" width="10.28515625" style="8" customWidth="1"/>
    <col min="6152" max="6152" width="6.85546875" style="8" bestFit="1" customWidth="1"/>
    <col min="6153" max="6153" width="10.28515625" style="8" bestFit="1" customWidth="1"/>
    <col min="6154" max="6155" width="6.85546875" style="8" bestFit="1" customWidth="1"/>
    <col min="6156" max="6169" width="6.140625" style="8" bestFit="1" customWidth="1"/>
    <col min="6170" max="6403" width="9.140625" style="8"/>
    <col min="6404" max="6404" width="2.5703125" style="8" customWidth="1"/>
    <col min="6405" max="6405" width="51.28515625" style="8" bestFit="1" customWidth="1"/>
    <col min="6406" max="6406" width="6.5703125" style="8" customWidth="1"/>
    <col min="6407" max="6407" width="10.28515625" style="8" customWidth="1"/>
    <col min="6408" max="6408" width="6.85546875" style="8" bestFit="1" customWidth="1"/>
    <col min="6409" max="6409" width="10.28515625" style="8" bestFit="1" customWidth="1"/>
    <col min="6410" max="6411" width="6.85546875" style="8" bestFit="1" customWidth="1"/>
    <col min="6412" max="6425" width="6.140625" style="8" bestFit="1" customWidth="1"/>
    <col min="6426" max="6659" width="9.140625" style="8"/>
    <col min="6660" max="6660" width="2.5703125" style="8" customWidth="1"/>
    <col min="6661" max="6661" width="51.28515625" style="8" bestFit="1" customWidth="1"/>
    <col min="6662" max="6662" width="6.5703125" style="8" customWidth="1"/>
    <col min="6663" max="6663" width="10.28515625" style="8" customWidth="1"/>
    <col min="6664" max="6664" width="6.85546875" style="8" bestFit="1" customWidth="1"/>
    <col min="6665" max="6665" width="10.28515625" style="8" bestFit="1" customWidth="1"/>
    <col min="6666" max="6667" width="6.85546875" style="8" bestFit="1" customWidth="1"/>
    <col min="6668" max="6681" width="6.140625" style="8" bestFit="1" customWidth="1"/>
    <col min="6682" max="6915" width="9.140625" style="8"/>
    <col min="6916" max="6916" width="2.5703125" style="8" customWidth="1"/>
    <col min="6917" max="6917" width="51.28515625" style="8" bestFit="1" customWidth="1"/>
    <col min="6918" max="6918" width="6.5703125" style="8" customWidth="1"/>
    <col min="6919" max="6919" width="10.28515625" style="8" customWidth="1"/>
    <col min="6920" max="6920" width="6.85546875" style="8" bestFit="1" customWidth="1"/>
    <col min="6921" max="6921" width="10.28515625" style="8" bestFit="1" customWidth="1"/>
    <col min="6922" max="6923" width="6.85546875" style="8" bestFit="1" customWidth="1"/>
    <col min="6924" max="6937" width="6.140625" style="8" bestFit="1" customWidth="1"/>
    <col min="6938" max="7171" width="9.140625" style="8"/>
    <col min="7172" max="7172" width="2.5703125" style="8" customWidth="1"/>
    <col min="7173" max="7173" width="51.28515625" style="8" bestFit="1" customWidth="1"/>
    <col min="7174" max="7174" width="6.5703125" style="8" customWidth="1"/>
    <col min="7175" max="7175" width="10.28515625" style="8" customWidth="1"/>
    <col min="7176" max="7176" width="6.85546875" style="8" bestFit="1" customWidth="1"/>
    <col min="7177" max="7177" width="10.28515625" style="8" bestFit="1" customWidth="1"/>
    <col min="7178" max="7179" width="6.85546875" style="8" bestFit="1" customWidth="1"/>
    <col min="7180" max="7193" width="6.140625" style="8" bestFit="1" customWidth="1"/>
    <col min="7194" max="7427" width="9.140625" style="8"/>
    <col min="7428" max="7428" width="2.5703125" style="8" customWidth="1"/>
    <col min="7429" max="7429" width="51.28515625" style="8" bestFit="1" customWidth="1"/>
    <col min="7430" max="7430" width="6.5703125" style="8" customWidth="1"/>
    <col min="7431" max="7431" width="10.28515625" style="8" customWidth="1"/>
    <col min="7432" max="7432" width="6.85546875" style="8" bestFit="1" customWidth="1"/>
    <col min="7433" max="7433" width="10.28515625" style="8" bestFit="1" customWidth="1"/>
    <col min="7434" max="7435" width="6.85546875" style="8" bestFit="1" customWidth="1"/>
    <col min="7436" max="7449" width="6.140625" style="8" bestFit="1" customWidth="1"/>
    <col min="7450" max="7683" width="9.140625" style="8"/>
    <col min="7684" max="7684" width="2.5703125" style="8" customWidth="1"/>
    <col min="7685" max="7685" width="51.28515625" style="8" bestFit="1" customWidth="1"/>
    <col min="7686" max="7686" width="6.5703125" style="8" customWidth="1"/>
    <col min="7687" max="7687" width="10.28515625" style="8" customWidth="1"/>
    <col min="7688" max="7688" width="6.85546875" style="8" bestFit="1" customWidth="1"/>
    <col min="7689" max="7689" width="10.28515625" style="8" bestFit="1" customWidth="1"/>
    <col min="7690" max="7691" width="6.85546875" style="8" bestFit="1" customWidth="1"/>
    <col min="7692" max="7705" width="6.140625" style="8" bestFit="1" customWidth="1"/>
    <col min="7706" max="7939" width="9.140625" style="8"/>
    <col min="7940" max="7940" width="2.5703125" style="8" customWidth="1"/>
    <col min="7941" max="7941" width="51.28515625" style="8" bestFit="1" customWidth="1"/>
    <col min="7942" max="7942" width="6.5703125" style="8" customWidth="1"/>
    <col min="7943" max="7943" width="10.28515625" style="8" customWidth="1"/>
    <col min="7944" max="7944" width="6.85546875" style="8" bestFit="1" customWidth="1"/>
    <col min="7945" max="7945" width="10.28515625" style="8" bestFit="1" customWidth="1"/>
    <col min="7946" max="7947" width="6.85546875" style="8" bestFit="1" customWidth="1"/>
    <col min="7948" max="7961" width="6.140625" style="8" bestFit="1" customWidth="1"/>
    <col min="7962" max="8195" width="9.140625" style="8"/>
    <col min="8196" max="8196" width="2.5703125" style="8" customWidth="1"/>
    <col min="8197" max="8197" width="51.28515625" style="8" bestFit="1" customWidth="1"/>
    <col min="8198" max="8198" width="6.5703125" style="8" customWidth="1"/>
    <col min="8199" max="8199" width="10.28515625" style="8" customWidth="1"/>
    <col min="8200" max="8200" width="6.85546875" style="8" bestFit="1" customWidth="1"/>
    <col min="8201" max="8201" width="10.28515625" style="8" bestFit="1" customWidth="1"/>
    <col min="8202" max="8203" width="6.85546875" style="8" bestFit="1" customWidth="1"/>
    <col min="8204" max="8217" width="6.140625" style="8" bestFit="1" customWidth="1"/>
    <col min="8218" max="8451" width="9.140625" style="8"/>
    <col min="8452" max="8452" width="2.5703125" style="8" customWidth="1"/>
    <col min="8453" max="8453" width="51.28515625" style="8" bestFit="1" customWidth="1"/>
    <col min="8454" max="8454" width="6.5703125" style="8" customWidth="1"/>
    <col min="8455" max="8455" width="10.28515625" style="8" customWidth="1"/>
    <col min="8456" max="8456" width="6.85546875" style="8" bestFit="1" customWidth="1"/>
    <col min="8457" max="8457" width="10.28515625" style="8" bestFit="1" customWidth="1"/>
    <col min="8458" max="8459" width="6.85546875" style="8" bestFit="1" customWidth="1"/>
    <col min="8460" max="8473" width="6.140625" style="8" bestFit="1" customWidth="1"/>
    <col min="8474" max="8707" width="9.140625" style="8"/>
    <col min="8708" max="8708" width="2.5703125" style="8" customWidth="1"/>
    <col min="8709" max="8709" width="51.28515625" style="8" bestFit="1" customWidth="1"/>
    <col min="8710" max="8710" width="6.5703125" style="8" customWidth="1"/>
    <col min="8711" max="8711" width="10.28515625" style="8" customWidth="1"/>
    <col min="8712" max="8712" width="6.85546875" style="8" bestFit="1" customWidth="1"/>
    <col min="8713" max="8713" width="10.28515625" style="8" bestFit="1" customWidth="1"/>
    <col min="8714" max="8715" width="6.85546875" style="8" bestFit="1" customWidth="1"/>
    <col min="8716" max="8729" width="6.140625" style="8" bestFit="1" customWidth="1"/>
    <col min="8730" max="8963" width="9.140625" style="8"/>
    <col min="8964" max="8964" width="2.5703125" style="8" customWidth="1"/>
    <col min="8965" max="8965" width="51.28515625" style="8" bestFit="1" customWidth="1"/>
    <col min="8966" max="8966" width="6.5703125" style="8" customWidth="1"/>
    <col min="8967" max="8967" width="10.28515625" style="8" customWidth="1"/>
    <col min="8968" max="8968" width="6.85546875" style="8" bestFit="1" customWidth="1"/>
    <col min="8969" max="8969" width="10.28515625" style="8" bestFit="1" customWidth="1"/>
    <col min="8970" max="8971" width="6.85546875" style="8" bestFit="1" customWidth="1"/>
    <col min="8972" max="8985" width="6.140625" style="8" bestFit="1" customWidth="1"/>
    <col min="8986" max="9219" width="9.140625" style="8"/>
    <col min="9220" max="9220" width="2.5703125" style="8" customWidth="1"/>
    <col min="9221" max="9221" width="51.28515625" style="8" bestFit="1" customWidth="1"/>
    <col min="9222" max="9222" width="6.5703125" style="8" customWidth="1"/>
    <col min="9223" max="9223" width="10.28515625" style="8" customWidth="1"/>
    <col min="9224" max="9224" width="6.85546875" style="8" bestFit="1" customWidth="1"/>
    <col min="9225" max="9225" width="10.28515625" style="8" bestFit="1" customWidth="1"/>
    <col min="9226" max="9227" width="6.85546875" style="8" bestFit="1" customWidth="1"/>
    <col min="9228" max="9241" width="6.140625" style="8" bestFit="1" customWidth="1"/>
    <col min="9242" max="9475" width="9.140625" style="8"/>
    <col min="9476" max="9476" width="2.5703125" style="8" customWidth="1"/>
    <col min="9477" max="9477" width="51.28515625" style="8" bestFit="1" customWidth="1"/>
    <col min="9478" max="9478" width="6.5703125" style="8" customWidth="1"/>
    <col min="9479" max="9479" width="10.28515625" style="8" customWidth="1"/>
    <col min="9480" max="9480" width="6.85546875" style="8" bestFit="1" customWidth="1"/>
    <col min="9481" max="9481" width="10.28515625" style="8" bestFit="1" customWidth="1"/>
    <col min="9482" max="9483" width="6.85546875" style="8" bestFit="1" customWidth="1"/>
    <col min="9484" max="9497" width="6.140625" style="8" bestFit="1" customWidth="1"/>
    <col min="9498" max="9731" width="9.140625" style="8"/>
    <col min="9732" max="9732" width="2.5703125" style="8" customWidth="1"/>
    <col min="9733" max="9733" width="51.28515625" style="8" bestFit="1" customWidth="1"/>
    <col min="9734" max="9734" width="6.5703125" style="8" customWidth="1"/>
    <col min="9735" max="9735" width="10.28515625" style="8" customWidth="1"/>
    <col min="9736" max="9736" width="6.85546875" style="8" bestFit="1" customWidth="1"/>
    <col min="9737" max="9737" width="10.28515625" style="8" bestFit="1" customWidth="1"/>
    <col min="9738" max="9739" width="6.85546875" style="8" bestFit="1" customWidth="1"/>
    <col min="9740" max="9753" width="6.140625" style="8" bestFit="1" customWidth="1"/>
    <col min="9754" max="9987" width="9.140625" style="8"/>
    <col min="9988" max="9988" width="2.5703125" style="8" customWidth="1"/>
    <col min="9989" max="9989" width="51.28515625" style="8" bestFit="1" customWidth="1"/>
    <col min="9990" max="9990" width="6.5703125" style="8" customWidth="1"/>
    <col min="9991" max="9991" width="10.28515625" style="8" customWidth="1"/>
    <col min="9992" max="9992" width="6.85546875" style="8" bestFit="1" customWidth="1"/>
    <col min="9993" max="9993" width="10.28515625" style="8" bestFit="1" customWidth="1"/>
    <col min="9994" max="9995" width="6.85546875" style="8" bestFit="1" customWidth="1"/>
    <col min="9996" max="10009" width="6.140625" style="8" bestFit="1" customWidth="1"/>
    <col min="10010" max="10243" width="9.140625" style="8"/>
    <col min="10244" max="10244" width="2.5703125" style="8" customWidth="1"/>
    <col min="10245" max="10245" width="51.28515625" style="8" bestFit="1" customWidth="1"/>
    <col min="10246" max="10246" width="6.5703125" style="8" customWidth="1"/>
    <col min="10247" max="10247" width="10.28515625" style="8" customWidth="1"/>
    <col min="10248" max="10248" width="6.85546875" style="8" bestFit="1" customWidth="1"/>
    <col min="10249" max="10249" width="10.28515625" style="8" bestFit="1" customWidth="1"/>
    <col min="10250" max="10251" width="6.85546875" style="8" bestFit="1" customWidth="1"/>
    <col min="10252" max="10265" width="6.140625" style="8" bestFit="1" customWidth="1"/>
    <col min="10266" max="10499" width="9.140625" style="8"/>
    <col min="10500" max="10500" width="2.5703125" style="8" customWidth="1"/>
    <col min="10501" max="10501" width="51.28515625" style="8" bestFit="1" customWidth="1"/>
    <col min="10502" max="10502" width="6.5703125" style="8" customWidth="1"/>
    <col min="10503" max="10503" width="10.28515625" style="8" customWidth="1"/>
    <col min="10504" max="10504" width="6.85546875" style="8" bestFit="1" customWidth="1"/>
    <col min="10505" max="10505" width="10.28515625" style="8" bestFit="1" customWidth="1"/>
    <col min="10506" max="10507" width="6.85546875" style="8" bestFit="1" customWidth="1"/>
    <col min="10508" max="10521" width="6.140625" style="8" bestFit="1" customWidth="1"/>
    <col min="10522" max="10755" width="9.140625" style="8"/>
    <col min="10756" max="10756" width="2.5703125" style="8" customWidth="1"/>
    <col min="10757" max="10757" width="51.28515625" style="8" bestFit="1" customWidth="1"/>
    <col min="10758" max="10758" width="6.5703125" style="8" customWidth="1"/>
    <col min="10759" max="10759" width="10.28515625" style="8" customWidth="1"/>
    <col min="10760" max="10760" width="6.85546875" style="8" bestFit="1" customWidth="1"/>
    <col min="10761" max="10761" width="10.28515625" style="8" bestFit="1" customWidth="1"/>
    <col min="10762" max="10763" width="6.85546875" style="8" bestFit="1" customWidth="1"/>
    <col min="10764" max="10777" width="6.140625" style="8" bestFit="1" customWidth="1"/>
    <col min="10778" max="11011" width="9.140625" style="8"/>
    <col min="11012" max="11012" width="2.5703125" style="8" customWidth="1"/>
    <col min="11013" max="11013" width="51.28515625" style="8" bestFit="1" customWidth="1"/>
    <col min="11014" max="11014" width="6.5703125" style="8" customWidth="1"/>
    <col min="11015" max="11015" width="10.28515625" style="8" customWidth="1"/>
    <col min="11016" max="11016" width="6.85546875" style="8" bestFit="1" customWidth="1"/>
    <col min="11017" max="11017" width="10.28515625" style="8" bestFit="1" customWidth="1"/>
    <col min="11018" max="11019" width="6.85546875" style="8" bestFit="1" customWidth="1"/>
    <col min="11020" max="11033" width="6.140625" style="8" bestFit="1" customWidth="1"/>
    <col min="11034" max="11267" width="9.140625" style="8"/>
    <col min="11268" max="11268" width="2.5703125" style="8" customWidth="1"/>
    <col min="11269" max="11269" width="51.28515625" style="8" bestFit="1" customWidth="1"/>
    <col min="11270" max="11270" width="6.5703125" style="8" customWidth="1"/>
    <col min="11271" max="11271" width="10.28515625" style="8" customWidth="1"/>
    <col min="11272" max="11272" width="6.85546875" style="8" bestFit="1" customWidth="1"/>
    <col min="11273" max="11273" width="10.28515625" style="8" bestFit="1" customWidth="1"/>
    <col min="11274" max="11275" width="6.85546875" style="8" bestFit="1" customWidth="1"/>
    <col min="11276" max="11289" width="6.140625" style="8" bestFit="1" customWidth="1"/>
    <col min="11290" max="11523" width="9.140625" style="8"/>
    <col min="11524" max="11524" width="2.5703125" style="8" customWidth="1"/>
    <col min="11525" max="11525" width="51.28515625" style="8" bestFit="1" customWidth="1"/>
    <col min="11526" max="11526" width="6.5703125" style="8" customWidth="1"/>
    <col min="11527" max="11527" width="10.28515625" style="8" customWidth="1"/>
    <col min="11528" max="11528" width="6.85546875" style="8" bestFit="1" customWidth="1"/>
    <col min="11529" max="11529" width="10.28515625" style="8" bestFit="1" customWidth="1"/>
    <col min="11530" max="11531" width="6.85546875" style="8" bestFit="1" customWidth="1"/>
    <col min="11532" max="11545" width="6.140625" style="8" bestFit="1" customWidth="1"/>
    <col min="11546" max="11779" width="9.140625" style="8"/>
    <col min="11780" max="11780" width="2.5703125" style="8" customWidth="1"/>
    <col min="11781" max="11781" width="51.28515625" style="8" bestFit="1" customWidth="1"/>
    <col min="11782" max="11782" width="6.5703125" style="8" customWidth="1"/>
    <col min="11783" max="11783" width="10.28515625" style="8" customWidth="1"/>
    <col min="11784" max="11784" width="6.85546875" style="8" bestFit="1" customWidth="1"/>
    <col min="11785" max="11785" width="10.28515625" style="8" bestFit="1" customWidth="1"/>
    <col min="11786" max="11787" width="6.85546875" style="8" bestFit="1" customWidth="1"/>
    <col min="11788" max="11801" width="6.140625" style="8" bestFit="1" customWidth="1"/>
    <col min="11802" max="12035" width="9.140625" style="8"/>
    <col min="12036" max="12036" width="2.5703125" style="8" customWidth="1"/>
    <col min="12037" max="12037" width="51.28515625" style="8" bestFit="1" customWidth="1"/>
    <col min="12038" max="12038" width="6.5703125" style="8" customWidth="1"/>
    <col min="12039" max="12039" width="10.28515625" style="8" customWidth="1"/>
    <col min="12040" max="12040" width="6.85546875" style="8" bestFit="1" customWidth="1"/>
    <col min="12041" max="12041" width="10.28515625" style="8" bestFit="1" customWidth="1"/>
    <col min="12042" max="12043" width="6.85546875" style="8" bestFit="1" customWidth="1"/>
    <col min="12044" max="12057" width="6.140625" style="8" bestFit="1" customWidth="1"/>
    <col min="12058" max="12291" width="9.140625" style="8"/>
    <col min="12292" max="12292" width="2.5703125" style="8" customWidth="1"/>
    <col min="12293" max="12293" width="51.28515625" style="8" bestFit="1" customWidth="1"/>
    <col min="12294" max="12294" width="6.5703125" style="8" customWidth="1"/>
    <col min="12295" max="12295" width="10.28515625" style="8" customWidth="1"/>
    <col min="12296" max="12296" width="6.85546875" style="8" bestFit="1" customWidth="1"/>
    <col min="12297" max="12297" width="10.28515625" style="8" bestFit="1" customWidth="1"/>
    <col min="12298" max="12299" width="6.85546875" style="8" bestFit="1" customWidth="1"/>
    <col min="12300" max="12313" width="6.140625" style="8" bestFit="1" customWidth="1"/>
    <col min="12314" max="12547" width="9.140625" style="8"/>
    <col min="12548" max="12548" width="2.5703125" style="8" customWidth="1"/>
    <col min="12549" max="12549" width="51.28515625" style="8" bestFit="1" customWidth="1"/>
    <col min="12550" max="12550" width="6.5703125" style="8" customWidth="1"/>
    <col min="12551" max="12551" width="10.28515625" style="8" customWidth="1"/>
    <col min="12552" max="12552" width="6.85546875" style="8" bestFit="1" customWidth="1"/>
    <col min="12553" max="12553" width="10.28515625" style="8" bestFit="1" customWidth="1"/>
    <col min="12554" max="12555" width="6.85546875" style="8" bestFit="1" customWidth="1"/>
    <col min="12556" max="12569" width="6.140625" style="8" bestFit="1" customWidth="1"/>
    <col min="12570" max="12803" width="9.140625" style="8"/>
    <col min="12804" max="12804" width="2.5703125" style="8" customWidth="1"/>
    <col min="12805" max="12805" width="51.28515625" style="8" bestFit="1" customWidth="1"/>
    <col min="12806" max="12806" width="6.5703125" style="8" customWidth="1"/>
    <col min="12807" max="12807" width="10.28515625" style="8" customWidth="1"/>
    <col min="12808" max="12808" width="6.85546875" style="8" bestFit="1" customWidth="1"/>
    <col min="12809" max="12809" width="10.28515625" style="8" bestFit="1" customWidth="1"/>
    <col min="12810" max="12811" width="6.85546875" style="8" bestFit="1" customWidth="1"/>
    <col min="12812" max="12825" width="6.140625" style="8" bestFit="1" customWidth="1"/>
    <col min="12826" max="13059" width="9.140625" style="8"/>
    <col min="13060" max="13060" width="2.5703125" style="8" customWidth="1"/>
    <col min="13061" max="13061" width="51.28515625" style="8" bestFit="1" customWidth="1"/>
    <col min="13062" max="13062" width="6.5703125" style="8" customWidth="1"/>
    <col min="13063" max="13063" width="10.28515625" style="8" customWidth="1"/>
    <col min="13064" max="13064" width="6.85546875" style="8" bestFit="1" customWidth="1"/>
    <col min="13065" max="13065" width="10.28515625" style="8" bestFit="1" customWidth="1"/>
    <col min="13066" max="13067" width="6.85546875" style="8" bestFit="1" customWidth="1"/>
    <col min="13068" max="13081" width="6.140625" style="8" bestFit="1" customWidth="1"/>
    <col min="13082" max="13315" width="9.140625" style="8"/>
    <col min="13316" max="13316" width="2.5703125" style="8" customWidth="1"/>
    <col min="13317" max="13317" width="51.28515625" style="8" bestFit="1" customWidth="1"/>
    <col min="13318" max="13318" width="6.5703125" style="8" customWidth="1"/>
    <col min="13319" max="13319" width="10.28515625" style="8" customWidth="1"/>
    <col min="13320" max="13320" width="6.85546875" style="8" bestFit="1" customWidth="1"/>
    <col min="13321" max="13321" width="10.28515625" style="8" bestFit="1" customWidth="1"/>
    <col min="13322" max="13323" width="6.85546875" style="8" bestFit="1" customWidth="1"/>
    <col min="13324" max="13337" width="6.140625" style="8" bestFit="1" customWidth="1"/>
    <col min="13338" max="13571" width="9.140625" style="8"/>
    <col min="13572" max="13572" width="2.5703125" style="8" customWidth="1"/>
    <col min="13573" max="13573" width="51.28515625" style="8" bestFit="1" customWidth="1"/>
    <col min="13574" max="13574" width="6.5703125" style="8" customWidth="1"/>
    <col min="13575" max="13575" width="10.28515625" style="8" customWidth="1"/>
    <col min="13576" max="13576" width="6.85546875" style="8" bestFit="1" customWidth="1"/>
    <col min="13577" max="13577" width="10.28515625" style="8" bestFit="1" customWidth="1"/>
    <col min="13578" max="13579" width="6.85546875" style="8" bestFit="1" customWidth="1"/>
    <col min="13580" max="13593" width="6.140625" style="8" bestFit="1" customWidth="1"/>
    <col min="13594" max="13827" width="9.140625" style="8"/>
    <col min="13828" max="13828" width="2.5703125" style="8" customWidth="1"/>
    <col min="13829" max="13829" width="51.28515625" style="8" bestFit="1" customWidth="1"/>
    <col min="13830" max="13830" width="6.5703125" style="8" customWidth="1"/>
    <col min="13831" max="13831" width="10.28515625" style="8" customWidth="1"/>
    <col min="13832" max="13832" width="6.85546875" style="8" bestFit="1" customWidth="1"/>
    <col min="13833" max="13833" width="10.28515625" style="8" bestFit="1" customWidth="1"/>
    <col min="13834" max="13835" width="6.85546875" style="8" bestFit="1" customWidth="1"/>
    <col min="13836" max="13849" width="6.140625" style="8" bestFit="1" customWidth="1"/>
    <col min="13850" max="14083" width="9.140625" style="8"/>
    <col min="14084" max="14084" width="2.5703125" style="8" customWidth="1"/>
    <col min="14085" max="14085" width="51.28515625" style="8" bestFit="1" customWidth="1"/>
    <col min="14086" max="14086" width="6.5703125" style="8" customWidth="1"/>
    <col min="14087" max="14087" width="10.28515625" style="8" customWidth="1"/>
    <col min="14088" max="14088" width="6.85546875" style="8" bestFit="1" customWidth="1"/>
    <col min="14089" max="14089" width="10.28515625" style="8" bestFit="1" customWidth="1"/>
    <col min="14090" max="14091" width="6.85546875" style="8" bestFit="1" customWidth="1"/>
    <col min="14092" max="14105" width="6.140625" style="8" bestFit="1" customWidth="1"/>
    <col min="14106" max="14339" width="9.140625" style="8"/>
    <col min="14340" max="14340" width="2.5703125" style="8" customWidth="1"/>
    <col min="14341" max="14341" width="51.28515625" style="8" bestFit="1" customWidth="1"/>
    <col min="14342" max="14342" width="6.5703125" style="8" customWidth="1"/>
    <col min="14343" max="14343" width="10.28515625" style="8" customWidth="1"/>
    <col min="14344" max="14344" width="6.85546875" style="8" bestFit="1" customWidth="1"/>
    <col min="14345" max="14345" width="10.28515625" style="8" bestFit="1" customWidth="1"/>
    <col min="14346" max="14347" width="6.85546875" style="8" bestFit="1" customWidth="1"/>
    <col min="14348" max="14361" width="6.140625" style="8" bestFit="1" customWidth="1"/>
    <col min="14362" max="14595" width="9.140625" style="8"/>
    <col min="14596" max="14596" width="2.5703125" style="8" customWidth="1"/>
    <col min="14597" max="14597" width="51.28515625" style="8" bestFit="1" customWidth="1"/>
    <col min="14598" max="14598" width="6.5703125" style="8" customWidth="1"/>
    <col min="14599" max="14599" width="10.28515625" style="8" customWidth="1"/>
    <col min="14600" max="14600" width="6.85546875" style="8" bestFit="1" customWidth="1"/>
    <col min="14601" max="14601" width="10.28515625" style="8" bestFit="1" customWidth="1"/>
    <col min="14602" max="14603" width="6.85546875" style="8" bestFit="1" customWidth="1"/>
    <col min="14604" max="14617" width="6.140625" style="8" bestFit="1" customWidth="1"/>
    <col min="14618" max="14851" width="9.140625" style="8"/>
    <col min="14852" max="14852" width="2.5703125" style="8" customWidth="1"/>
    <col min="14853" max="14853" width="51.28515625" style="8" bestFit="1" customWidth="1"/>
    <col min="14854" max="14854" width="6.5703125" style="8" customWidth="1"/>
    <col min="14855" max="14855" width="10.28515625" style="8" customWidth="1"/>
    <col min="14856" max="14856" width="6.85546875" style="8" bestFit="1" customWidth="1"/>
    <col min="14857" max="14857" width="10.28515625" style="8" bestFit="1" customWidth="1"/>
    <col min="14858" max="14859" width="6.85546875" style="8" bestFit="1" customWidth="1"/>
    <col min="14860" max="14873" width="6.140625" style="8" bestFit="1" customWidth="1"/>
    <col min="14874" max="15107" width="9.140625" style="8"/>
    <col min="15108" max="15108" width="2.5703125" style="8" customWidth="1"/>
    <col min="15109" max="15109" width="51.28515625" style="8" bestFit="1" customWidth="1"/>
    <col min="15110" max="15110" width="6.5703125" style="8" customWidth="1"/>
    <col min="15111" max="15111" width="10.28515625" style="8" customWidth="1"/>
    <col min="15112" max="15112" width="6.85546875" style="8" bestFit="1" customWidth="1"/>
    <col min="15113" max="15113" width="10.28515625" style="8" bestFit="1" customWidth="1"/>
    <col min="15114" max="15115" width="6.85546875" style="8" bestFit="1" customWidth="1"/>
    <col min="15116" max="15129" width="6.140625" style="8" bestFit="1" customWidth="1"/>
    <col min="15130" max="15363" width="9.140625" style="8"/>
    <col min="15364" max="15364" width="2.5703125" style="8" customWidth="1"/>
    <col min="15365" max="15365" width="51.28515625" style="8" bestFit="1" customWidth="1"/>
    <col min="15366" max="15366" width="6.5703125" style="8" customWidth="1"/>
    <col min="15367" max="15367" width="10.28515625" style="8" customWidth="1"/>
    <col min="15368" max="15368" width="6.85546875" style="8" bestFit="1" customWidth="1"/>
    <col min="15369" max="15369" width="10.28515625" style="8" bestFit="1" customWidth="1"/>
    <col min="15370" max="15371" width="6.85546875" style="8" bestFit="1" customWidth="1"/>
    <col min="15372" max="15385" width="6.140625" style="8" bestFit="1" customWidth="1"/>
    <col min="15386" max="15619" width="9.140625" style="8"/>
    <col min="15620" max="15620" width="2.5703125" style="8" customWidth="1"/>
    <col min="15621" max="15621" width="51.28515625" style="8" bestFit="1" customWidth="1"/>
    <col min="15622" max="15622" width="6.5703125" style="8" customWidth="1"/>
    <col min="15623" max="15623" width="10.28515625" style="8" customWidth="1"/>
    <col min="15624" max="15624" width="6.85546875" style="8" bestFit="1" customWidth="1"/>
    <col min="15625" max="15625" width="10.28515625" style="8" bestFit="1" customWidth="1"/>
    <col min="15626" max="15627" width="6.85546875" style="8" bestFit="1" customWidth="1"/>
    <col min="15628" max="15641" width="6.140625" style="8" bestFit="1" customWidth="1"/>
    <col min="15642" max="15875" width="9.140625" style="8"/>
    <col min="15876" max="15876" width="2.5703125" style="8" customWidth="1"/>
    <col min="15877" max="15877" width="51.28515625" style="8" bestFit="1" customWidth="1"/>
    <col min="15878" max="15878" width="6.5703125" style="8" customWidth="1"/>
    <col min="15879" max="15879" width="10.28515625" style="8" customWidth="1"/>
    <col min="15880" max="15880" width="6.85546875" style="8" bestFit="1" customWidth="1"/>
    <col min="15881" max="15881" width="10.28515625" style="8" bestFit="1" customWidth="1"/>
    <col min="15882" max="15883" width="6.85546875" style="8" bestFit="1" customWidth="1"/>
    <col min="15884" max="15897" width="6.140625" style="8" bestFit="1" customWidth="1"/>
    <col min="15898" max="16131" width="9.140625" style="8"/>
    <col min="16132" max="16132" width="2.5703125" style="8" customWidth="1"/>
    <col min="16133" max="16133" width="51.28515625" style="8" bestFit="1" customWidth="1"/>
    <col min="16134" max="16134" width="6.5703125" style="8" customWidth="1"/>
    <col min="16135" max="16135" width="10.28515625" style="8" customWidth="1"/>
    <col min="16136" max="16136" width="6.85546875" style="8" bestFit="1" customWidth="1"/>
    <col min="16137" max="16137" width="10.28515625" style="8" bestFit="1" customWidth="1"/>
    <col min="16138" max="16139" width="6.85546875" style="8" bestFit="1" customWidth="1"/>
    <col min="16140" max="16153" width="6.140625" style="8" bestFit="1" customWidth="1"/>
    <col min="16154" max="16384" width="9.140625" style="8"/>
  </cols>
  <sheetData>
    <row r="2" spans="2:16" ht="15.75" customHeight="1">
      <c r="C2" s="174" t="s">
        <v>98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3" spans="2:16" s="10" customFormat="1" ht="29.25" customHeight="1">
      <c r="C3" s="172" t="s">
        <v>58</v>
      </c>
      <c r="D3" s="172" t="s">
        <v>107</v>
      </c>
      <c r="E3" s="172" t="s">
        <v>108</v>
      </c>
      <c r="F3" s="172" t="s">
        <v>100</v>
      </c>
      <c r="G3" s="172"/>
      <c r="H3" s="172"/>
      <c r="I3" s="172"/>
      <c r="J3" s="172" t="s">
        <v>99</v>
      </c>
      <c r="K3" s="172"/>
      <c r="L3" s="172"/>
      <c r="M3" s="172"/>
      <c r="O3" s="172" t="s">
        <v>151</v>
      </c>
      <c r="P3" s="172" t="s">
        <v>152</v>
      </c>
    </row>
    <row r="4" spans="2:16" s="10" customFormat="1" ht="32.25" customHeight="1">
      <c r="C4" s="172"/>
      <c r="D4" s="172"/>
      <c r="E4" s="172"/>
      <c r="F4" s="17" t="s">
        <v>3</v>
      </c>
      <c r="G4" s="17" t="s">
        <v>26</v>
      </c>
      <c r="H4" s="17" t="s">
        <v>116</v>
      </c>
      <c r="I4" s="17" t="s">
        <v>81</v>
      </c>
      <c r="J4" s="17" t="s">
        <v>111</v>
      </c>
      <c r="K4" s="17" t="s">
        <v>113</v>
      </c>
      <c r="L4" s="17" t="s">
        <v>112</v>
      </c>
      <c r="M4" s="17"/>
      <c r="O4" s="172"/>
      <c r="P4" s="172"/>
    </row>
    <row r="5" spans="2:16">
      <c r="B5" s="8">
        <v>1</v>
      </c>
      <c r="C5" s="86" t="s">
        <v>169</v>
      </c>
      <c r="D5" s="87">
        <v>85000</v>
      </c>
      <c r="E5" s="87">
        <v>71000</v>
      </c>
      <c r="F5" s="48">
        <f>D5-G5-I5-H5</f>
        <v>10000</v>
      </c>
      <c r="G5" s="87">
        <v>10000</v>
      </c>
      <c r="H5" s="87">
        <v>65000</v>
      </c>
      <c r="I5" s="87"/>
      <c r="J5" s="87"/>
      <c r="K5" s="87"/>
      <c r="L5" s="87"/>
      <c r="M5" s="87"/>
      <c r="O5" s="87">
        <v>5</v>
      </c>
      <c r="P5" s="13">
        <f>D5/O5</f>
        <v>17000</v>
      </c>
    </row>
    <row r="6" spans="2:16">
      <c r="B6" s="8">
        <v>2</v>
      </c>
      <c r="C6" s="86" t="s">
        <v>170</v>
      </c>
      <c r="D6" s="87">
        <v>50000</v>
      </c>
      <c r="E6" s="87">
        <v>42000</v>
      </c>
      <c r="F6" s="48">
        <f t="shared" ref="F6:F8" si="0">D6-G6-I6-H6</f>
        <v>15000</v>
      </c>
      <c r="G6" s="87">
        <v>30000</v>
      </c>
      <c r="H6" s="87">
        <v>5000</v>
      </c>
      <c r="I6" s="87"/>
      <c r="J6" s="87"/>
      <c r="K6" s="87"/>
      <c r="L6" s="87"/>
      <c r="M6" s="87"/>
      <c r="O6" s="87">
        <v>2</v>
      </c>
      <c r="P6" s="13">
        <f t="shared" ref="P6:P8" si="1">D6/O6</f>
        <v>25000</v>
      </c>
    </row>
    <row r="7" spans="2:16">
      <c r="B7" s="8">
        <v>3</v>
      </c>
      <c r="C7" s="86" t="s">
        <v>171</v>
      </c>
      <c r="D7" s="87">
        <v>30000</v>
      </c>
      <c r="E7" s="87">
        <v>25000</v>
      </c>
      <c r="F7" s="48">
        <f t="shared" si="0"/>
        <v>0</v>
      </c>
      <c r="G7" s="87">
        <v>10000</v>
      </c>
      <c r="H7" s="87">
        <v>20000</v>
      </c>
      <c r="I7" s="87"/>
      <c r="J7" s="87"/>
      <c r="K7" s="87"/>
      <c r="L7" s="87"/>
      <c r="M7" s="87"/>
      <c r="O7" s="87">
        <v>5</v>
      </c>
      <c r="P7" s="13">
        <f t="shared" si="1"/>
        <v>6000</v>
      </c>
    </row>
    <row r="8" spans="2:16">
      <c r="B8" s="8">
        <v>4</v>
      </c>
      <c r="C8" s="86" t="s">
        <v>172</v>
      </c>
      <c r="D8" s="87">
        <v>10000</v>
      </c>
      <c r="E8" s="87">
        <v>8400</v>
      </c>
      <c r="F8" s="48">
        <f t="shared" si="0"/>
        <v>10000</v>
      </c>
      <c r="G8" s="87">
        <v>0</v>
      </c>
      <c r="H8" s="87">
        <v>0</v>
      </c>
      <c r="I8" s="87"/>
      <c r="J8" s="87"/>
      <c r="K8" s="87"/>
      <c r="L8" s="87"/>
      <c r="M8" s="87"/>
      <c r="O8" s="87">
        <v>1</v>
      </c>
      <c r="P8" s="13">
        <f t="shared" si="1"/>
        <v>10000</v>
      </c>
    </row>
    <row r="9" spans="2:16">
      <c r="B9" s="8">
        <v>5</v>
      </c>
      <c r="C9" s="86" t="s">
        <v>173</v>
      </c>
      <c r="D9" s="87">
        <v>20000</v>
      </c>
      <c r="E9" s="87">
        <v>16000</v>
      </c>
      <c r="F9" s="48">
        <f>D9-G9-I9-H9</f>
        <v>0</v>
      </c>
      <c r="G9" s="87">
        <v>20000</v>
      </c>
      <c r="H9" s="87">
        <v>0</v>
      </c>
      <c r="I9" s="87"/>
      <c r="J9" s="87"/>
      <c r="K9" s="87"/>
      <c r="L9" s="87"/>
      <c r="M9" s="87"/>
      <c r="O9" s="87">
        <v>2</v>
      </c>
      <c r="P9" s="13">
        <f>D9/O9</f>
        <v>10000</v>
      </c>
    </row>
    <row r="10" spans="2:16">
      <c r="C10" s="49" t="s">
        <v>59</v>
      </c>
      <c r="D10" s="50">
        <f t="shared" ref="D10:M10" si="2">SUM(D5:D9)</f>
        <v>195000</v>
      </c>
      <c r="E10" s="50">
        <f t="shared" si="2"/>
        <v>162400</v>
      </c>
      <c r="F10" s="50">
        <f t="shared" si="2"/>
        <v>35000</v>
      </c>
      <c r="G10" s="50">
        <f t="shared" si="2"/>
        <v>70000</v>
      </c>
      <c r="H10" s="50">
        <f t="shared" si="2"/>
        <v>90000</v>
      </c>
      <c r="I10" s="50">
        <f t="shared" si="2"/>
        <v>0</v>
      </c>
      <c r="J10" s="50">
        <f t="shared" si="2"/>
        <v>0</v>
      </c>
      <c r="K10" s="50">
        <f t="shared" si="2"/>
        <v>0</v>
      </c>
      <c r="L10" s="50">
        <f t="shared" si="2"/>
        <v>0</v>
      </c>
      <c r="M10" s="50">
        <f t="shared" si="2"/>
        <v>0</v>
      </c>
      <c r="P10" s="88">
        <f>SUM(P5:P9)</f>
        <v>68000</v>
      </c>
    </row>
    <row r="11" spans="2:16">
      <c r="C11" s="51" t="s">
        <v>60</v>
      </c>
      <c r="D11" s="52">
        <f t="shared" ref="D11:K11" si="3">D10/$D$10</f>
        <v>1</v>
      </c>
      <c r="E11" s="52">
        <f>E10/$D$10</f>
        <v>0.83282051282051284</v>
      </c>
      <c r="F11" s="52">
        <f t="shared" si="3"/>
        <v>0.17948717948717949</v>
      </c>
      <c r="G11" s="52">
        <f t="shared" si="3"/>
        <v>0.35897435897435898</v>
      </c>
      <c r="H11" s="52">
        <f t="shared" si="3"/>
        <v>0.46153846153846156</v>
      </c>
      <c r="I11" s="52">
        <f t="shared" si="3"/>
        <v>0</v>
      </c>
      <c r="J11" s="52">
        <f t="shared" si="3"/>
        <v>0</v>
      </c>
      <c r="K11" s="52">
        <f t="shared" si="3"/>
        <v>0</v>
      </c>
      <c r="L11" s="52">
        <f t="shared" ref="L11" si="4">L10/$D$10</f>
        <v>0</v>
      </c>
      <c r="M11" s="52">
        <f>M10/$D$10</f>
        <v>0</v>
      </c>
    </row>
    <row r="13" spans="2:16" ht="15.75">
      <c r="C13" s="171" t="s">
        <v>25</v>
      </c>
      <c r="D13" s="171"/>
      <c r="E13" s="171"/>
      <c r="F13" s="171"/>
      <c r="G13" s="171"/>
      <c r="H13" s="171"/>
    </row>
    <row r="14" spans="2:16">
      <c r="C14" s="173" t="s">
        <v>0</v>
      </c>
      <c r="D14" s="173" t="s">
        <v>22</v>
      </c>
      <c r="E14" s="173"/>
      <c r="F14" s="173"/>
      <c r="G14" s="173"/>
      <c r="H14" s="173"/>
      <c r="I14" s="173"/>
      <c r="J14" s="173"/>
    </row>
    <row r="15" spans="2:16">
      <c r="C15" s="173"/>
      <c r="D15" s="81" t="str">
        <f>RaportFinanciar!D4</f>
        <v>I an</v>
      </c>
      <c r="E15" s="81" t="str">
        <f>RaportFinanciar!E4</f>
        <v>II an</v>
      </c>
      <c r="F15" s="81" t="str">
        <f>RaportFinanciar!F4</f>
        <v>III an</v>
      </c>
      <c r="G15" s="81" t="str">
        <f>RaportFinanciar!G4</f>
        <v>IV an</v>
      </c>
      <c r="H15" s="81" t="str">
        <f>RaportFinanciar!H4</f>
        <v>V an</v>
      </c>
      <c r="I15" s="81" t="str">
        <f>RaportFinanciar!I4</f>
        <v>VI an</v>
      </c>
      <c r="J15" s="81" t="str">
        <f>RaportFinanciar!J4</f>
        <v>VII an</v>
      </c>
    </row>
    <row r="16" spans="2:16">
      <c r="C16" s="12" t="s">
        <v>23</v>
      </c>
      <c r="D16" s="13">
        <f>RaportFinanciar!D19</f>
        <v>285258.8</v>
      </c>
      <c r="E16" s="13">
        <f>RaportFinanciar!E19</f>
        <v>208120.88</v>
      </c>
      <c r="F16" s="13">
        <f>RaportFinanciar!F19</f>
        <v>234468.08000000002</v>
      </c>
      <c r="G16" s="13">
        <f>RaportFinanciar!G19</f>
        <v>262396.67519999994</v>
      </c>
      <c r="H16" s="13">
        <f>RaportFinanciar!H19</f>
        <v>291881.00092800008</v>
      </c>
      <c r="I16" s="13">
        <f>RaportFinanciar!I19</f>
        <v>325547.17487072007</v>
      </c>
      <c r="J16" s="13">
        <f>RaportFinanciar!J19</f>
        <v>360539.3426363169</v>
      </c>
    </row>
    <row r="17" spans="2:11">
      <c r="C17" s="12" t="s">
        <v>61</v>
      </c>
      <c r="D17" s="13">
        <f>-D10</f>
        <v>-195000</v>
      </c>
      <c r="E17" s="13">
        <f>D18</f>
        <v>90258.799999999988</v>
      </c>
      <c r="F17" s="13">
        <f>E18</f>
        <v>298379.68</v>
      </c>
      <c r="G17" s="13">
        <f>F18</f>
        <v>532847.76</v>
      </c>
      <c r="H17" s="13">
        <f>G18</f>
        <v>795244.43519999995</v>
      </c>
      <c r="I17" s="13">
        <f t="shared" ref="I17:J17" si="5">H18</f>
        <v>1087125.436128</v>
      </c>
      <c r="J17" s="13">
        <f t="shared" si="5"/>
        <v>1412672.6109987202</v>
      </c>
    </row>
    <row r="18" spans="2:11">
      <c r="C18" s="12" t="s">
        <v>24</v>
      </c>
      <c r="D18" s="15">
        <f>D17+D16</f>
        <v>90258.799999999988</v>
      </c>
      <c r="E18" s="15">
        <f>E17+E16</f>
        <v>298379.68</v>
      </c>
      <c r="F18" s="15">
        <f>F17+F16</f>
        <v>532847.76</v>
      </c>
      <c r="G18" s="15">
        <f>G17+G16</f>
        <v>795244.43519999995</v>
      </c>
      <c r="H18" s="15">
        <f>H17+H16</f>
        <v>1087125.436128</v>
      </c>
      <c r="I18" s="15">
        <f t="shared" ref="I18:J18" si="6">I17+I16</f>
        <v>1412672.6109987202</v>
      </c>
      <c r="J18" s="15">
        <f t="shared" si="6"/>
        <v>1773211.9536350369</v>
      </c>
    </row>
    <row r="19" spans="2:11" ht="13.5" thickBot="1">
      <c r="C19" s="78" t="s">
        <v>86</v>
      </c>
      <c r="D19" s="82">
        <v>1</v>
      </c>
      <c r="E19" s="7" t="s">
        <v>21</v>
      </c>
    </row>
    <row r="21" spans="2:11" ht="15.75">
      <c r="B21" s="170" t="s">
        <v>76</v>
      </c>
      <c r="C21" s="170"/>
      <c r="D21" s="170"/>
      <c r="E21" s="170"/>
      <c r="F21" s="170"/>
      <c r="G21" s="170"/>
      <c r="H21" s="170"/>
      <c r="I21" s="170"/>
    </row>
    <row r="22" spans="2:11" ht="25.5">
      <c r="B22" s="72" t="s">
        <v>5</v>
      </c>
      <c r="C22" s="72" t="s">
        <v>0</v>
      </c>
      <c r="D22" s="72" t="s">
        <v>64</v>
      </c>
      <c r="E22" s="72" t="str">
        <f>D15</f>
        <v>I an</v>
      </c>
      <c r="F22" s="72" t="str">
        <f t="shared" ref="F22:I22" si="7">E15</f>
        <v>II an</v>
      </c>
      <c r="G22" s="72" t="str">
        <f t="shared" si="7"/>
        <v>III an</v>
      </c>
      <c r="H22" s="72" t="str">
        <f t="shared" si="7"/>
        <v>IV an</v>
      </c>
      <c r="I22" s="72" t="str">
        <f t="shared" si="7"/>
        <v>V an</v>
      </c>
      <c r="J22" s="72" t="str">
        <f t="shared" ref="J22:J23" si="8">I15</f>
        <v>VI an</v>
      </c>
      <c r="K22" s="72" t="str">
        <f t="shared" ref="K22:K23" si="9">J15</f>
        <v>VII an</v>
      </c>
    </row>
    <row r="23" spans="2:11">
      <c r="B23" s="55">
        <v>1</v>
      </c>
      <c r="C23" s="69" t="s">
        <v>23</v>
      </c>
      <c r="D23" s="55" t="s">
        <v>65</v>
      </c>
      <c r="E23" s="56">
        <f>D16</f>
        <v>285258.8</v>
      </c>
      <c r="F23" s="56">
        <f t="shared" ref="F23:I23" si="10">E16</f>
        <v>208120.88</v>
      </c>
      <c r="G23" s="56">
        <f t="shared" si="10"/>
        <v>234468.08000000002</v>
      </c>
      <c r="H23" s="56">
        <f t="shared" si="10"/>
        <v>262396.67519999994</v>
      </c>
      <c r="I23" s="56">
        <f t="shared" si="10"/>
        <v>291881.00092800008</v>
      </c>
      <c r="J23" s="56">
        <f t="shared" si="8"/>
        <v>325547.17487072007</v>
      </c>
      <c r="K23" s="56">
        <f t="shared" si="9"/>
        <v>360539.3426363169</v>
      </c>
    </row>
    <row r="24" spans="2:11">
      <c r="B24" s="55">
        <v>2</v>
      </c>
      <c r="C24" s="69" t="s">
        <v>66</v>
      </c>
      <c r="D24" s="55" t="s">
        <v>65</v>
      </c>
      <c r="E24" s="56">
        <f>$P$10</f>
        <v>68000</v>
      </c>
      <c r="F24" s="56">
        <f t="shared" ref="F24:K24" si="11">$P$10</f>
        <v>68000</v>
      </c>
      <c r="G24" s="56">
        <f t="shared" si="11"/>
        <v>68000</v>
      </c>
      <c r="H24" s="56">
        <f t="shared" si="11"/>
        <v>68000</v>
      </c>
      <c r="I24" s="56">
        <f t="shared" si="11"/>
        <v>68000</v>
      </c>
      <c r="J24" s="56">
        <f t="shared" si="11"/>
        <v>68000</v>
      </c>
      <c r="K24" s="56">
        <f t="shared" si="11"/>
        <v>68000</v>
      </c>
    </row>
    <row r="25" spans="2:11">
      <c r="B25" s="57">
        <v>3</v>
      </c>
      <c r="C25" s="70" t="s">
        <v>67</v>
      </c>
      <c r="D25" s="57" t="s">
        <v>68</v>
      </c>
      <c r="E25" s="58">
        <f>SUM(E23:E24)</f>
        <v>353258.8</v>
      </c>
      <c r="F25" s="58">
        <f>SUM(F23:F24)</f>
        <v>276120.88</v>
      </c>
      <c r="G25" s="58">
        <f>SUM(G23:G24)</f>
        <v>302468.08</v>
      </c>
      <c r="H25" s="58">
        <f t="shared" ref="H25:I25" si="12">SUM(H23:H24)</f>
        <v>330396.67519999994</v>
      </c>
      <c r="I25" s="58">
        <f t="shared" si="12"/>
        <v>359881.00092800008</v>
      </c>
      <c r="J25" s="58">
        <f t="shared" ref="J25:K25" si="13">SUM(J23:J24)</f>
        <v>393547.17487072007</v>
      </c>
      <c r="K25" s="58">
        <f t="shared" si="13"/>
        <v>428539.3426363169</v>
      </c>
    </row>
    <row r="26" spans="2:11">
      <c r="B26" s="55">
        <v>4</v>
      </c>
      <c r="C26" s="69" t="s">
        <v>69</v>
      </c>
      <c r="D26" s="59" t="s">
        <v>70</v>
      </c>
      <c r="E26" s="56">
        <f>Credit!O8</f>
        <v>12000</v>
      </c>
      <c r="F26" s="48">
        <f>Credit!O13</f>
        <v>12000</v>
      </c>
      <c r="G26" s="48">
        <f>Credit!O18</f>
        <v>12000</v>
      </c>
      <c r="H26" s="48">
        <f>Credit!O23</f>
        <v>24000</v>
      </c>
      <c r="I26" s="48">
        <f>Credit!O28</f>
        <v>10000</v>
      </c>
      <c r="J26" s="48">
        <f>Credit!O33</f>
        <v>0</v>
      </c>
      <c r="K26" s="48">
        <f>Credit!O38</f>
        <v>0</v>
      </c>
    </row>
    <row r="27" spans="2:11">
      <c r="B27" s="55">
        <v>5</v>
      </c>
      <c r="C27" s="69" t="s">
        <v>71</v>
      </c>
      <c r="D27" s="55" t="s">
        <v>70</v>
      </c>
      <c r="E27" s="56">
        <f>Credit!O9</f>
        <v>4515.0000000000009</v>
      </c>
      <c r="F27" s="48">
        <f>Credit!O14</f>
        <v>3675</v>
      </c>
      <c r="G27" s="48">
        <f>Credit!O19</f>
        <v>2835</v>
      </c>
      <c r="H27" s="48">
        <f>Credit!O24</f>
        <v>1610</v>
      </c>
      <c r="I27" s="48">
        <f>Credit!O29</f>
        <v>87.500000000000014</v>
      </c>
      <c r="J27" s="48">
        <f>Credit!O34</f>
        <v>0</v>
      </c>
      <c r="K27" s="48">
        <f>Credit!O39</f>
        <v>0</v>
      </c>
    </row>
    <row r="28" spans="2:11">
      <c r="B28" s="57">
        <v>6</v>
      </c>
      <c r="C28" s="70" t="s">
        <v>72</v>
      </c>
      <c r="D28" s="57" t="s">
        <v>73</v>
      </c>
      <c r="E28" s="58">
        <f>SUM(E26:E27)</f>
        <v>16515</v>
      </c>
      <c r="F28" s="58">
        <f>SUM(F26:F27)</f>
        <v>15675</v>
      </c>
      <c r="G28" s="58">
        <f>SUM(G26:G27)</f>
        <v>14835</v>
      </c>
      <c r="H28" s="58">
        <f t="shared" ref="H28:I28" si="14">SUM(H26:H27)</f>
        <v>25610</v>
      </c>
      <c r="I28" s="58">
        <f t="shared" si="14"/>
        <v>10087.5</v>
      </c>
      <c r="J28" s="58">
        <f t="shared" ref="J28:K28" si="15">SUM(J26:J27)</f>
        <v>0</v>
      </c>
      <c r="K28" s="58">
        <f t="shared" si="15"/>
        <v>0</v>
      </c>
    </row>
    <row r="29" spans="2:11">
      <c r="B29" s="60">
        <v>7</v>
      </c>
      <c r="C29" s="71" t="s">
        <v>74</v>
      </c>
      <c r="D29" s="61" t="s">
        <v>75</v>
      </c>
      <c r="E29" s="62">
        <f>(E23+E24+E27)/(E26+E27)</f>
        <v>21.663566454738117</v>
      </c>
      <c r="F29" s="62">
        <f>(F23+F24+F27)/(F26+F27)</f>
        <v>17.849816905901118</v>
      </c>
      <c r="G29" s="73">
        <f>(G23+G24+G27)/(G26+G27)</f>
        <v>20.57991776204921</v>
      </c>
      <c r="H29" s="73">
        <f t="shared" ref="H29:I29" si="16">(H23+H24+H27)/(H26+H27)</f>
        <v>12.963946708317062</v>
      </c>
      <c r="I29" s="73">
        <f t="shared" si="16"/>
        <v>35.684609757422564</v>
      </c>
      <c r="J29" s="73" t="e">
        <f t="shared" ref="J29:K29" si="17">(J23+J24+J27)/(J26+J27)</f>
        <v>#DIV/0!</v>
      </c>
      <c r="K29" s="73" t="e">
        <f t="shared" si="17"/>
        <v>#DIV/0!</v>
      </c>
    </row>
    <row r="30" spans="2:11">
      <c r="B30" s="169" t="s">
        <v>157</v>
      </c>
      <c r="C30" s="169"/>
      <c r="D30" s="169"/>
      <c r="E30" s="169"/>
      <c r="F30" s="169"/>
      <c r="G30" s="169"/>
      <c r="H30" s="169"/>
      <c r="I30" s="169"/>
      <c r="J30" s="169"/>
      <c r="K30" s="169"/>
    </row>
  </sheetData>
  <mergeCells count="13">
    <mergeCell ref="C2:M2"/>
    <mergeCell ref="O3:O4"/>
    <mergeCell ref="P3:P4"/>
    <mergeCell ref="C3:C4"/>
    <mergeCell ref="D3:D4"/>
    <mergeCell ref="E3:E4"/>
    <mergeCell ref="B30:K30"/>
    <mergeCell ref="B21:I21"/>
    <mergeCell ref="C13:H13"/>
    <mergeCell ref="J3:M3"/>
    <mergeCell ref="F3:I3"/>
    <mergeCell ref="C14:C15"/>
    <mergeCell ref="D14:J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207D-F295-4428-A7FA-B3FA992B83EE}">
  <dimension ref="A1:AI40"/>
  <sheetViews>
    <sheetView workbookViewId="0">
      <pane xSplit="6" ySplit="3" topLeftCell="G8" activePane="bottomRight" state="frozen"/>
      <selection pane="topRight" activeCell="G1" sqref="G1"/>
      <selection pane="bottomLeft" activeCell="A4" sqref="A4"/>
      <selection pane="bottomRight" activeCell="E33" sqref="E33"/>
    </sheetView>
  </sheetViews>
  <sheetFormatPr defaultRowHeight="12.75"/>
  <cols>
    <col min="1" max="1" width="39.28515625" style="93" bestFit="1" customWidth="1"/>
    <col min="2" max="2" width="8.140625" style="134" bestFit="1" customWidth="1"/>
    <col min="3" max="3" width="7.7109375" style="133" bestFit="1" customWidth="1"/>
    <col min="4" max="4" width="8.7109375" style="93" bestFit="1" customWidth="1"/>
    <col min="5" max="5" width="8.42578125" style="133" customWidth="1"/>
    <col min="6" max="6" width="8.28515625" style="93" customWidth="1"/>
    <col min="7" max="7" width="6.5703125" style="93" customWidth="1"/>
    <col min="8" max="18" width="7.42578125" style="93" bestFit="1" customWidth="1"/>
    <col min="19" max="19" width="8" style="137" bestFit="1" customWidth="1"/>
    <col min="20" max="255" width="9.140625" style="93"/>
    <col min="256" max="256" width="45.42578125" style="93" customWidth="1"/>
    <col min="257" max="257" width="8.5703125" style="93" bestFit="1" customWidth="1"/>
    <col min="258" max="259" width="8.28515625" style="93" bestFit="1" customWidth="1"/>
    <col min="260" max="260" width="11.85546875" style="93" bestFit="1" customWidth="1"/>
    <col min="261" max="261" width="6.7109375" style="93" bestFit="1" customWidth="1"/>
    <col min="262" max="262" width="9.28515625" style="93" bestFit="1" customWidth="1"/>
    <col min="263" max="264" width="6.28515625" style="93" bestFit="1" customWidth="1"/>
    <col min="265" max="268" width="8.42578125" style="93" bestFit="1" customWidth="1"/>
    <col min="269" max="274" width="7.85546875" style="93" bestFit="1" customWidth="1"/>
    <col min="275" max="275" width="6.5703125" style="93" bestFit="1" customWidth="1"/>
    <col min="276" max="511" width="9.140625" style="93"/>
    <col min="512" max="512" width="45.42578125" style="93" customWidth="1"/>
    <col min="513" max="513" width="8.5703125" style="93" bestFit="1" customWidth="1"/>
    <col min="514" max="515" width="8.28515625" style="93" bestFit="1" customWidth="1"/>
    <col min="516" max="516" width="11.85546875" style="93" bestFit="1" customWidth="1"/>
    <col min="517" max="517" width="6.7109375" style="93" bestFit="1" customWidth="1"/>
    <col min="518" max="518" width="9.28515625" style="93" bestFit="1" customWidth="1"/>
    <col min="519" max="520" width="6.28515625" style="93" bestFit="1" customWidth="1"/>
    <col min="521" max="524" width="8.42578125" style="93" bestFit="1" customWidth="1"/>
    <col min="525" max="530" width="7.85546875" style="93" bestFit="1" customWidth="1"/>
    <col min="531" max="531" width="6.5703125" style="93" bestFit="1" customWidth="1"/>
    <col min="532" max="767" width="9.140625" style="93"/>
    <col min="768" max="768" width="45.42578125" style="93" customWidth="1"/>
    <col min="769" max="769" width="8.5703125" style="93" bestFit="1" customWidth="1"/>
    <col min="770" max="771" width="8.28515625" style="93" bestFit="1" customWidth="1"/>
    <col min="772" max="772" width="11.85546875" style="93" bestFit="1" customWidth="1"/>
    <col min="773" max="773" width="6.7109375" style="93" bestFit="1" customWidth="1"/>
    <col min="774" max="774" width="9.28515625" style="93" bestFit="1" customWidth="1"/>
    <col min="775" max="776" width="6.28515625" style="93" bestFit="1" customWidth="1"/>
    <col min="777" max="780" width="8.42578125" style="93" bestFit="1" customWidth="1"/>
    <col min="781" max="786" width="7.85546875" style="93" bestFit="1" customWidth="1"/>
    <col min="787" max="787" width="6.5703125" style="93" bestFit="1" customWidth="1"/>
    <col min="788" max="1023" width="9.140625" style="93"/>
    <col min="1024" max="1024" width="45.42578125" style="93" customWidth="1"/>
    <col min="1025" max="1025" width="8.5703125" style="93" bestFit="1" customWidth="1"/>
    <col min="1026" max="1027" width="8.28515625" style="93" bestFit="1" customWidth="1"/>
    <col min="1028" max="1028" width="11.85546875" style="93" bestFit="1" customWidth="1"/>
    <col min="1029" max="1029" width="6.7109375" style="93" bestFit="1" customWidth="1"/>
    <col min="1030" max="1030" width="9.28515625" style="93" bestFit="1" customWidth="1"/>
    <col min="1031" max="1032" width="6.28515625" style="93" bestFit="1" customWidth="1"/>
    <col min="1033" max="1036" width="8.42578125" style="93" bestFit="1" customWidth="1"/>
    <col min="1037" max="1042" width="7.85546875" style="93" bestFit="1" customWidth="1"/>
    <col min="1043" max="1043" width="6.5703125" style="93" bestFit="1" customWidth="1"/>
    <col min="1044" max="1279" width="9.140625" style="93"/>
    <col min="1280" max="1280" width="45.42578125" style="93" customWidth="1"/>
    <col min="1281" max="1281" width="8.5703125" style="93" bestFit="1" customWidth="1"/>
    <col min="1282" max="1283" width="8.28515625" style="93" bestFit="1" customWidth="1"/>
    <col min="1284" max="1284" width="11.85546875" style="93" bestFit="1" customWidth="1"/>
    <col min="1285" max="1285" width="6.7109375" style="93" bestFit="1" customWidth="1"/>
    <col min="1286" max="1286" width="9.28515625" style="93" bestFit="1" customWidth="1"/>
    <col min="1287" max="1288" width="6.28515625" style="93" bestFit="1" customWidth="1"/>
    <col min="1289" max="1292" width="8.42578125" style="93" bestFit="1" customWidth="1"/>
    <col min="1293" max="1298" width="7.85546875" style="93" bestFit="1" customWidth="1"/>
    <col min="1299" max="1299" width="6.5703125" style="93" bestFit="1" customWidth="1"/>
    <col min="1300" max="1535" width="9.140625" style="93"/>
    <col min="1536" max="1536" width="45.42578125" style="93" customWidth="1"/>
    <col min="1537" max="1537" width="8.5703125" style="93" bestFit="1" customWidth="1"/>
    <col min="1538" max="1539" width="8.28515625" style="93" bestFit="1" customWidth="1"/>
    <col min="1540" max="1540" width="11.85546875" style="93" bestFit="1" customWidth="1"/>
    <col min="1541" max="1541" width="6.7109375" style="93" bestFit="1" customWidth="1"/>
    <col min="1542" max="1542" width="9.28515625" style="93" bestFit="1" customWidth="1"/>
    <col min="1543" max="1544" width="6.28515625" style="93" bestFit="1" customWidth="1"/>
    <col min="1545" max="1548" width="8.42578125" style="93" bestFit="1" customWidth="1"/>
    <col min="1549" max="1554" width="7.85546875" style="93" bestFit="1" customWidth="1"/>
    <col min="1555" max="1555" width="6.5703125" style="93" bestFit="1" customWidth="1"/>
    <col min="1556" max="1791" width="9.140625" style="93"/>
    <col min="1792" max="1792" width="45.42578125" style="93" customWidth="1"/>
    <col min="1793" max="1793" width="8.5703125" style="93" bestFit="1" customWidth="1"/>
    <col min="1794" max="1795" width="8.28515625" style="93" bestFit="1" customWidth="1"/>
    <col min="1796" max="1796" width="11.85546875" style="93" bestFit="1" customWidth="1"/>
    <col min="1797" max="1797" width="6.7109375" style="93" bestFit="1" customWidth="1"/>
    <col min="1798" max="1798" width="9.28515625" style="93" bestFit="1" customWidth="1"/>
    <col min="1799" max="1800" width="6.28515625" style="93" bestFit="1" customWidth="1"/>
    <col min="1801" max="1804" width="8.42578125" style="93" bestFit="1" customWidth="1"/>
    <col min="1805" max="1810" width="7.85546875" style="93" bestFit="1" customWidth="1"/>
    <col min="1811" max="1811" width="6.5703125" style="93" bestFit="1" customWidth="1"/>
    <col min="1812" max="2047" width="9.140625" style="93"/>
    <col min="2048" max="2048" width="45.42578125" style="93" customWidth="1"/>
    <col min="2049" max="2049" width="8.5703125" style="93" bestFit="1" customWidth="1"/>
    <col min="2050" max="2051" width="8.28515625" style="93" bestFit="1" customWidth="1"/>
    <col min="2052" max="2052" width="11.85546875" style="93" bestFit="1" customWidth="1"/>
    <col min="2053" max="2053" width="6.7109375" style="93" bestFit="1" customWidth="1"/>
    <col min="2054" max="2054" width="9.28515625" style="93" bestFit="1" customWidth="1"/>
    <col min="2055" max="2056" width="6.28515625" style="93" bestFit="1" customWidth="1"/>
    <col min="2057" max="2060" width="8.42578125" style="93" bestFit="1" customWidth="1"/>
    <col min="2061" max="2066" width="7.85546875" style="93" bestFit="1" customWidth="1"/>
    <col min="2067" max="2067" width="6.5703125" style="93" bestFit="1" customWidth="1"/>
    <col min="2068" max="2303" width="9.140625" style="93"/>
    <col min="2304" max="2304" width="45.42578125" style="93" customWidth="1"/>
    <col min="2305" max="2305" width="8.5703125" style="93" bestFit="1" customWidth="1"/>
    <col min="2306" max="2307" width="8.28515625" style="93" bestFit="1" customWidth="1"/>
    <col min="2308" max="2308" width="11.85546875" style="93" bestFit="1" customWidth="1"/>
    <col min="2309" max="2309" width="6.7109375" style="93" bestFit="1" customWidth="1"/>
    <col min="2310" max="2310" width="9.28515625" style="93" bestFit="1" customWidth="1"/>
    <col min="2311" max="2312" width="6.28515625" style="93" bestFit="1" customWidth="1"/>
    <col min="2313" max="2316" width="8.42578125" style="93" bestFit="1" customWidth="1"/>
    <col min="2317" max="2322" width="7.85546875" style="93" bestFit="1" customWidth="1"/>
    <col min="2323" max="2323" width="6.5703125" style="93" bestFit="1" customWidth="1"/>
    <col min="2324" max="2559" width="9.140625" style="93"/>
    <col min="2560" max="2560" width="45.42578125" style="93" customWidth="1"/>
    <col min="2561" max="2561" width="8.5703125" style="93" bestFit="1" customWidth="1"/>
    <col min="2562" max="2563" width="8.28515625" style="93" bestFit="1" customWidth="1"/>
    <col min="2564" max="2564" width="11.85546875" style="93" bestFit="1" customWidth="1"/>
    <col min="2565" max="2565" width="6.7109375" style="93" bestFit="1" customWidth="1"/>
    <col min="2566" max="2566" width="9.28515625" style="93" bestFit="1" customWidth="1"/>
    <col min="2567" max="2568" width="6.28515625" style="93" bestFit="1" customWidth="1"/>
    <col min="2569" max="2572" width="8.42578125" style="93" bestFit="1" customWidth="1"/>
    <col min="2573" max="2578" width="7.85546875" style="93" bestFit="1" customWidth="1"/>
    <col min="2579" max="2579" width="6.5703125" style="93" bestFit="1" customWidth="1"/>
    <col min="2580" max="2815" width="9.140625" style="93"/>
    <col min="2816" max="2816" width="45.42578125" style="93" customWidth="1"/>
    <col min="2817" max="2817" width="8.5703125" style="93" bestFit="1" customWidth="1"/>
    <col min="2818" max="2819" width="8.28515625" style="93" bestFit="1" customWidth="1"/>
    <col min="2820" max="2820" width="11.85546875" style="93" bestFit="1" customWidth="1"/>
    <col min="2821" max="2821" width="6.7109375" style="93" bestFit="1" customWidth="1"/>
    <col min="2822" max="2822" width="9.28515625" style="93" bestFit="1" customWidth="1"/>
    <col min="2823" max="2824" width="6.28515625" style="93" bestFit="1" customWidth="1"/>
    <col min="2825" max="2828" width="8.42578125" style="93" bestFit="1" customWidth="1"/>
    <col min="2829" max="2834" width="7.85546875" style="93" bestFit="1" customWidth="1"/>
    <col min="2835" max="2835" width="6.5703125" style="93" bestFit="1" customWidth="1"/>
    <col min="2836" max="3071" width="9.140625" style="93"/>
    <col min="3072" max="3072" width="45.42578125" style="93" customWidth="1"/>
    <col min="3073" max="3073" width="8.5703125" style="93" bestFit="1" customWidth="1"/>
    <col min="3074" max="3075" width="8.28515625" style="93" bestFit="1" customWidth="1"/>
    <col min="3076" max="3076" width="11.85546875" style="93" bestFit="1" customWidth="1"/>
    <col min="3077" max="3077" width="6.7109375" style="93" bestFit="1" customWidth="1"/>
    <col min="3078" max="3078" width="9.28515625" style="93" bestFit="1" customWidth="1"/>
    <col min="3079" max="3080" width="6.28515625" style="93" bestFit="1" customWidth="1"/>
    <col min="3081" max="3084" width="8.42578125" style="93" bestFit="1" customWidth="1"/>
    <col min="3085" max="3090" width="7.85546875" style="93" bestFit="1" customWidth="1"/>
    <col min="3091" max="3091" width="6.5703125" style="93" bestFit="1" customWidth="1"/>
    <col min="3092" max="3327" width="9.140625" style="93"/>
    <col min="3328" max="3328" width="45.42578125" style="93" customWidth="1"/>
    <col min="3329" max="3329" width="8.5703125" style="93" bestFit="1" customWidth="1"/>
    <col min="3330" max="3331" width="8.28515625" style="93" bestFit="1" customWidth="1"/>
    <col min="3332" max="3332" width="11.85546875" style="93" bestFit="1" customWidth="1"/>
    <col min="3333" max="3333" width="6.7109375" style="93" bestFit="1" customWidth="1"/>
    <col min="3334" max="3334" width="9.28515625" style="93" bestFit="1" customWidth="1"/>
    <col min="3335" max="3336" width="6.28515625" style="93" bestFit="1" customWidth="1"/>
    <col min="3337" max="3340" width="8.42578125" style="93" bestFit="1" customWidth="1"/>
    <col min="3341" max="3346" width="7.85546875" style="93" bestFit="1" customWidth="1"/>
    <col min="3347" max="3347" width="6.5703125" style="93" bestFit="1" customWidth="1"/>
    <col min="3348" max="3583" width="9.140625" style="93"/>
    <col min="3584" max="3584" width="45.42578125" style="93" customWidth="1"/>
    <col min="3585" max="3585" width="8.5703125" style="93" bestFit="1" customWidth="1"/>
    <col min="3586" max="3587" width="8.28515625" style="93" bestFit="1" customWidth="1"/>
    <col min="3588" max="3588" width="11.85546875" style="93" bestFit="1" customWidth="1"/>
    <col min="3589" max="3589" width="6.7109375" style="93" bestFit="1" customWidth="1"/>
    <col min="3590" max="3590" width="9.28515625" style="93" bestFit="1" customWidth="1"/>
    <col min="3591" max="3592" width="6.28515625" style="93" bestFit="1" customWidth="1"/>
    <col min="3593" max="3596" width="8.42578125" style="93" bestFit="1" customWidth="1"/>
    <col min="3597" max="3602" width="7.85546875" style="93" bestFit="1" customWidth="1"/>
    <col min="3603" max="3603" width="6.5703125" style="93" bestFit="1" customWidth="1"/>
    <col min="3604" max="3839" width="9.140625" style="93"/>
    <col min="3840" max="3840" width="45.42578125" style="93" customWidth="1"/>
    <col min="3841" max="3841" width="8.5703125" style="93" bestFit="1" customWidth="1"/>
    <col min="3842" max="3843" width="8.28515625" style="93" bestFit="1" customWidth="1"/>
    <col min="3844" max="3844" width="11.85546875" style="93" bestFit="1" customWidth="1"/>
    <col min="3845" max="3845" width="6.7109375" style="93" bestFit="1" customWidth="1"/>
    <col min="3846" max="3846" width="9.28515625" style="93" bestFit="1" customWidth="1"/>
    <col min="3847" max="3848" width="6.28515625" style="93" bestFit="1" customWidth="1"/>
    <col min="3849" max="3852" width="8.42578125" style="93" bestFit="1" customWidth="1"/>
    <col min="3853" max="3858" width="7.85546875" style="93" bestFit="1" customWidth="1"/>
    <col min="3859" max="3859" width="6.5703125" style="93" bestFit="1" customWidth="1"/>
    <col min="3860" max="4095" width="9.140625" style="93"/>
    <col min="4096" max="4096" width="45.42578125" style="93" customWidth="1"/>
    <col min="4097" max="4097" width="8.5703125" style="93" bestFit="1" customWidth="1"/>
    <col min="4098" max="4099" width="8.28515625" style="93" bestFit="1" customWidth="1"/>
    <col min="4100" max="4100" width="11.85546875" style="93" bestFit="1" customWidth="1"/>
    <col min="4101" max="4101" width="6.7109375" style="93" bestFit="1" customWidth="1"/>
    <col min="4102" max="4102" width="9.28515625" style="93" bestFit="1" customWidth="1"/>
    <col min="4103" max="4104" width="6.28515625" style="93" bestFit="1" customWidth="1"/>
    <col min="4105" max="4108" width="8.42578125" style="93" bestFit="1" customWidth="1"/>
    <col min="4109" max="4114" width="7.85546875" style="93" bestFit="1" customWidth="1"/>
    <col min="4115" max="4115" width="6.5703125" style="93" bestFit="1" customWidth="1"/>
    <col min="4116" max="4351" width="9.140625" style="93"/>
    <col min="4352" max="4352" width="45.42578125" style="93" customWidth="1"/>
    <col min="4353" max="4353" width="8.5703125" style="93" bestFit="1" customWidth="1"/>
    <col min="4354" max="4355" width="8.28515625" style="93" bestFit="1" customWidth="1"/>
    <col min="4356" max="4356" width="11.85546875" style="93" bestFit="1" customWidth="1"/>
    <col min="4357" max="4357" width="6.7109375" style="93" bestFit="1" customWidth="1"/>
    <col min="4358" max="4358" width="9.28515625" style="93" bestFit="1" customWidth="1"/>
    <col min="4359" max="4360" width="6.28515625" style="93" bestFit="1" customWidth="1"/>
    <col min="4361" max="4364" width="8.42578125" style="93" bestFit="1" customWidth="1"/>
    <col min="4365" max="4370" width="7.85546875" style="93" bestFit="1" customWidth="1"/>
    <col min="4371" max="4371" width="6.5703125" style="93" bestFit="1" customWidth="1"/>
    <col min="4372" max="4607" width="9.140625" style="93"/>
    <col min="4608" max="4608" width="45.42578125" style="93" customWidth="1"/>
    <col min="4609" max="4609" width="8.5703125" style="93" bestFit="1" customWidth="1"/>
    <col min="4610" max="4611" width="8.28515625" style="93" bestFit="1" customWidth="1"/>
    <col min="4612" max="4612" width="11.85546875" style="93" bestFit="1" customWidth="1"/>
    <col min="4613" max="4613" width="6.7109375" style="93" bestFit="1" customWidth="1"/>
    <col min="4614" max="4614" width="9.28515625" style="93" bestFit="1" customWidth="1"/>
    <col min="4615" max="4616" width="6.28515625" style="93" bestFit="1" customWidth="1"/>
    <col min="4617" max="4620" width="8.42578125" style="93" bestFit="1" customWidth="1"/>
    <col min="4621" max="4626" width="7.85546875" style="93" bestFit="1" customWidth="1"/>
    <col min="4627" max="4627" width="6.5703125" style="93" bestFit="1" customWidth="1"/>
    <col min="4628" max="4863" width="9.140625" style="93"/>
    <col min="4864" max="4864" width="45.42578125" style="93" customWidth="1"/>
    <col min="4865" max="4865" width="8.5703125" style="93" bestFit="1" customWidth="1"/>
    <col min="4866" max="4867" width="8.28515625" style="93" bestFit="1" customWidth="1"/>
    <col min="4868" max="4868" width="11.85546875" style="93" bestFit="1" customWidth="1"/>
    <col min="4869" max="4869" width="6.7109375" style="93" bestFit="1" customWidth="1"/>
    <col min="4870" max="4870" width="9.28515625" style="93" bestFit="1" customWidth="1"/>
    <col min="4871" max="4872" width="6.28515625" style="93" bestFit="1" customWidth="1"/>
    <col min="4873" max="4876" width="8.42578125" style="93" bestFit="1" customWidth="1"/>
    <col min="4877" max="4882" width="7.85546875" style="93" bestFit="1" customWidth="1"/>
    <col min="4883" max="4883" width="6.5703125" style="93" bestFit="1" customWidth="1"/>
    <col min="4884" max="5119" width="9.140625" style="93"/>
    <col min="5120" max="5120" width="45.42578125" style="93" customWidth="1"/>
    <col min="5121" max="5121" width="8.5703125" style="93" bestFit="1" customWidth="1"/>
    <col min="5122" max="5123" width="8.28515625" style="93" bestFit="1" customWidth="1"/>
    <col min="5124" max="5124" width="11.85546875" style="93" bestFit="1" customWidth="1"/>
    <col min="5125" max="5125" width="6.7109375" style="93" bestFit="1" customWidth="1"/>
    <col min="5126" max="5126" width="9.28515625" style="93" bestFit="1" customWidth="1"/>
    <col min="5127" max="5128" width="6.28515625" style="93" bestFit="1" customWidth="1"/>
    <col min="5129" max="5132" width="8.42578125" style="93" bestFit="1" customWidth="1"/>
    <col min="5133" max="5138" width="7.85546875" style="93" bestFit="1" customWidth="1"/>
    <col min="5139" max="5139" width="6.5703125" style="93" bestFit="1" customWidth="1"/>
    <col min="5140" max="5375" width="9.140625" style="93"/>
    <col min="5376" max="5376" width="45.42578125" style="93" customWidth="1"/>
    <col min="5377" max="5377" width="8.5703125" style="93" bestFit="1" customWidth="1"/>
    <col min="5378" max="5379" width="8.28515625" style="93" bestFit="1" customWidth="1"/>
    <col min="5380" max="5380" width="11.85546875" style="93" bestFit="1" customWidth="1"/>
    <col min="5381" max="5381" width="6.7109375" style="93" bestFit="1" customWidth="1"/>
    <col min="5382" max="5382" width="9.28515625" style="93" bestFit="1" customWidth="1"/>
    <col min="5383" max="5384" width="6.28515625" style="93" bestFit="1" customWidth="1"/>
    <col min="5385" max="5388" width="8.42578125" style="93" bestFit="1" customWidth="1"/>
    <col min="5389" max="5394" width="7.85546875" style="93" bestFit="1" customWidth="1"/>
    <col min="5395" max="5395" width="6.5703125" style="93" bestFit="1" customWidth="1"/>
    <col min="5396" max="5631" width="9.140625" style="93"/>
    <col min="5632" max="5632" width="45.42578125" style="93" customWidth="1"/>
    <col min="5633" max="5633" width="8.5703125" style="93" bestFit="1" customWidth="1"/>
    <col min="5634" max="5635" width="8.28515625" style="93" bestFit="1" customWidth="1"/>
    <col min="5636" max="5636" width="11.85546875" style="93" bestFit="1" customWidth="1"/>
    <col min="5637" max="5637" width="6.7109375" style="93" bestFit="1" customWidth="1"/>
    <col min="5638" max="5638" width="9.28515625" style="93" bestFit="1" customWidth="1"/>
    <col min="5639" max="5640" width="6.28515625" style="93" bestFit="1" customWidth="1"/>
    <col min="5641" max="5644" width="8.42578125" style="93" bestFit="1" customWidth="1"/>
    <col min="5645" max="5650" width="7.85546875" style="93" bestFit="1" customWidth="1"/>
    <col min="5651" max="5651" width="6.5703125" style="93" bestFit="1" customWidth="1"/>
    <col min="5652" max="5887" width="9.140625" style="93"/>
    <col min="5888" max="5888" width="45.42578125" style="93" customWidth="1"/>
    <col min="5889" max="5889" width="8.5703125" style="93" bestFit="1" customWidth="1"/>
    <col min="5890" max="5891" width="8.28515625" style="93" bestFit="1" customWidth="1"/>
    <col min="5892" max="5892" width="11.85546875" style="93" bestFit="1" customWidth="1"/>
    <col min="5893" max="5893" width="6.7109375" style="93" bestFit="1" customWidth="1"/>
    <col min="5894" max="5894" width="9.28515625" style="93" bestFit="1" customWidth="1"/>
    <col min="5895" max="5896" width="6.28515625" style="93" bestFit="1" customWidth="1"/>
    <col min="5897" max="5900" width="8.42578125" style="93" bestFit="1" customWidth="1"/>
    <col min="5901" max="5906" width="7.85546875" style="93" bestFit="1" customWidth="1"/>
    <col min="5907" max="5907" width="6.5703125" style="93" bestFit="1" customWidth="1"/>
    <col min="5908" max="6143" width="9.140625" style="93"/>
    <col min="6144" max="6144" width="45.42578125" style="93" customWidth="1"/>
    <col min="6145" max="6145" width="8.5703125" style="93" bestFit="1" customWidth="1"/>
    <col min="6146" max="6147" width="8.28515625" style="93" bestFit="1" customWidth="1"/>
    <col min="6148" max="6148" width="11.85546875" style="93" bestFit="1" customWidth="1"/>
    <col min="6149" max="6149" width="6.7109375" style="93" bestFit="1" customWidth="1"/>
    <col min="6150" max="6150" width="9.28515625" style="93" bestFit="1" customWidth="1"/>
    <col min="6151" max="6152" width="6.28515625" style="93" bestFit="1" customWidth="1"/>
    <col min="6153" max="6156" width="8.42578125" style="93" bestFit="1" customWidth="1"/>
    <col min="6157" max="6162" width="7.85546875" style="93" bestFit="1" customWidth="1"/>
    <col min="6163" max="6163" width="6.5703125" style="93" bestFit="1" customWidth="1"/>
    <col min="6164" max="6399" width="9.140625" style="93"/>
    <col min="6400" max="6400" width="45.42578125" style="93" customWidth="1"/>
    <col min="6401" max="6401" width="8.5703125" style="93" bestFit="1" customWidth="1"/>
    <col min="6402" max="6403" width="8.28515625" style="93" bestFit="1" customWidth="1"/>
    <col min="6404" max="6404" width="11.85546875" style="93" bestFit="1" customWidth="1"/>
    <col min="6405" max="6405" width="6.7109375" style="93" bestFit="1" customWidth="1"/>
    <col min="6406" max="6406" width="9.28515625" style="93" bestFit="1" customWidth="1"/>
    <col min="6407" max="6408" width="6.28515625" style="93" bestFit="1" customWidth="1"/>
    <col min="6409" max="6412" width="8.42578125" style="93" bestFit="1" customWidth="1"/>
    <col min="6413" max="6418" width="7.85546875" style="93" bestFit="1" customWidth="1"/>
    <col min="6419" max="6419" width="6.5703125" style="93" bestFit="1" customWidth="1"/>
    <col min="6420" max="6655" width="9.140625" style="93"/>
    <col min="6656" max="6656" width="45.42578125" style="93" customWidth="1"/>
    <col min="6657" max="6657" width="8.5703125" style="93" bestFit="1" customWidth="1"/>
    <col min="6658" max="6659" width="8.28515625" style="93" bestFit="1" customWidth="1"/>
    <col min="6660" max="6660" width="11.85546875" style="93" bestFit="1" customWidth="1"/>
    <col min="6661" max="6661" width="6.7109375" style="93" bestFit="1" customWidth="1"/>
    <col min="6662" max="6662" width="9.28515625" style="93" bestFit="1" customWidth="1"/>
    <col min="6663" max="6664" width="6.28515625" style="93" bestFit="1" customWidth="1"/>
    <col min="6665" max="6668" width="8.42578125" style="93" bestFit="1" customWidth="1"/>
    <col min="6669" max="6674" width="7.85546875" style="93" bestFit="1" customWidth="1"/>
    <col min="6675" max="6675" width="6.5703125" style="93" bestFit="1" customWidth="1"/>
    <col min="6676" max="6911" width="9.140625" style="93"/>
    <col min="6912" max="6912" width="45.42578125" style="93" customWidth="1"/>
    <col min="6913" max="6913" width="8.5703125" style="93" bestFit="1" customWidth="1"/>
    <col min="6914" max="6915" width="8.28515625" style="93" bestFit="1" customWidth="1"/>
    <col min="6916" max="6916" width="11.85546875" style="93" bestFit="1" customWidth="1"/>
    <col min="6917" max="6917" width="6.7109375" style="93" bestFit="1" customWidth="1"/>
    <col min="6918" max="6918" width="9.28515625" style="93" bestFit="1" customWidth="1"/>
    <col min="6919" max="6920" width="6.28515625" style="93" bestFit="1" customWidth="1"/>
    <col min="6921" max="6924" width="8.42578125" style="93" bestFit="1" customWidth="1"/>
    <col min="6925" max="6930" width="7.85546875" style="93" bestFit="1" customWidth="1"/>
    <col min="6931" max="6931" width="6.5703125" style="93" bestFit="1" customWidth="1"/>
    <col min="6932" max="7167" width="9.140625" style="93"/>
    <col min="7168" max="7168" width="45.42578125" style="93" customWidth="1"/>
    <col min="7169" max="7169" width="8.5703125" style="93" bestFit="1" customWidth="1"/>
    <col min="7170" max="7171" width="8.28515625" style="93" bestFit="1" customWidth="1"/>
    <col min="7172" max="7172" width="11.85546875" style="93" bestFit="1" customWidth="1"/>
    <col min="7173" max="7173" width="6.7109375" style="93" bestFit="1" customWidth="1"/>
    <col min="7174" max="7174" width="9.28515625" style="93" bestFit="1" customWidth="1"/>
    <col min="7175" max="7176" width="6.28515625" style="93" bestFit="1" customWidth="1"/>
    <col min="7177" max="7180" width="8.42578125" style="93" bestFit="1" customWidth="1"/>
    <col min="7181" max="7186" width="7.85546875" style="93" bestFit="1" customWidth="1"/>
    <col min="7187" max="7187" width="6.5703125" style="93" bestFit="1" customWidth="1"/>
    <col min="7188" max="7423" width="9.140625" style="93"/>
    <col min="7424" max="7424" width="45.42578125" style="93" customWidth="1"/>
    <col min="7425" max="7425" width="8.5703125" style="93" bestFit="1" customWidth="1"/>
    <col min="7426" max="7427" width="8.28515625" style="93" bestFit="1" customWidth="1"/>
    <col min="7428" max="7428" width="11.85546875" style="93" bestFit="1" customWidth="1"/>
    <col min="7429" max="7429" width="6.7109375" style="93" bestFit="1" customWidth="1"/>
    <col min="7430" max="7430" width="9.28515625" style="93" bestFit="1" customWidth="1"/>
    <col min="7431" max="7432" width="6.28515625" style="93" bestFit="1" customWidth="1"/>
    <col min="7433" max="7436" width="8.42578125" style="93" bestFit="1" customWidth="1"/>
    <col min="7437" max="7442" width="7.85546875" style="93" bestFit="1" customWidth="1"/>
    <col min="7443" max="7443" width="6.5703125" style="93" bestFit="1" customWidth="1"/>
    <col min="7444" max="7679" width="9.140625" style="93"/>
    <col min="7680" max="7680" width="45.42578125" style="93" customWidth="1"/>
    <col min="7681" max="7681" width="8.5703125" style="93" bestFit="1" customWidth="1"/>
    <col min="7682" max="7683" width="8.28515625" style="93" bestFit="1" customWidth="1"/>
    <col min="7684" max="7684" width="11.85546875" style="93" bestFit="1" customWidth="1"/>
    <col min="7685" max="7685" width="6.7109375" style="93" bestFit="1" customWidth="1"/>
    <col min="7686" max="7686" width="9.28515625" style="93" bestFit="1" customWidth="1"/>
    <col min="7687" max="7688" width="6.28515625" style="93" bestFit="1" customWidth="1"/>
    <col min="7689" max="7692" width="8.42578125" style="93" bestFit="1" customWidth="1"/>
    <col min="7693" max="7698" width="7.85546875" style="93" bestFit="1" customWidth="1"/>
    <col min="7699" max="7699" width="6.5703125" style="93" bestFit="1" customWidth="1"/>
    <col min="7700" max="7935" width="9.140625" style="93"/>
    <col min="7936" max="7936" width="45.42578125" style="93" customWidth="1"/>
    <col min="7937" max="7937" width="8.5703125" style="93" bestFit="1" customWidth="1"/>
    <col min="7938" max="7939" width="8.28515625" style="93" bestFit="1" customWidth="1"/>
    <col min="7940" max="7940" width="11.85546875" style="93" bestFit="1" customWidth="1"/>
    <col min="7941" max="7941" width="6.7109375" style="93" bestFit="1" customWidth="1"/>
    <col min="7942" max="7942" width="9.28515625" style="93" bestFit="1" customWidth="1"/>
    <col min="7943" max="7944" width="6.28515625" style="93" bestFit="1" customWidth="1"/>
    <col min="7945" max="7948" width="8.42578125" style="93" bestFit="1" customWidth="1"/>
    <col min="7949" max="7954" width="7.85546875" style="93" bestFit="1" customWidth="1"/>
    <col min="7955" max="7955" width="6.5703125" style="93" bestFit="1" customWidth="1"/>
    <col min="7956" max="8191" width="9.140625" style="93"/>
    <col min="8192" max="8192" width="45.42578125" style="93" customWidth="1"/>
    <col min="8193" max="8193" width="8.5703125" style="93" bestFit="1" customWidth="1"/>
    <col min="8194" max="8195" width="8.28515625" style="93" bestFit="1" customWidth="1"/>
    <col min="8196" max="8196" width="11.85546875" style="93" bestFit="1" customWidth="1"/>
    <col min="8197" max="8197" width="6.7109375" style="93" bestFit="1" customWidth="1"/>
    <col min="8198" max="8198" width="9.28515625" style="93" bestFit="1" customWidth="1"/>
    <col min="8199" max="8200" width="6.28515625" style="93" bestFit="1" customWidth="1"/>
    <col min="8201" max="8204" width="8.42578125" style="93" bestFit="1" customWidth="1"/>
    <col min="8205" max="8210" width="7.85546875" style="93" bestFit="1" customWidth="1"/>
    <col min="8211" max="8211" width="6.5703125" style="93" bestFit="1" customWidth="1"/>
    <col min="8212" max="8447" width="9.140625" style="93"/>
    <col min="8448" max="8448" width="45.42578125" style="93" customWidth="1"/>
    <col min="8449" max="8449" width="8.5703125" style="93" bestFit="1" customWidth="1"/>
    <col min="8450" max="8451" width="8.28515625" style="93" bestFit="1" customWidth="1"/>
    <col min="8452" max="8452" width="11.85546875" style="93" bestFit="1" customWidth="1"/>
    <col min="8453" max="8453" width="6.7109375" style="93" bestFit="1" customWidth="1"/>
    <col min="8454" max="8454" width="9.28515625" style="93" bestFit="1" customWidth="1"/>
    <col min="8455" max="8456" width="6.28515625" style="93" bestFit="1" customWidth="1"/>
    <col min="8457" max="8460" width="8.42578125" style="93" bestFit="1" customWidth="1"/>
    <col min="8461" max="8466" width="7.85546875" style="93" bestFit="1" customWidth="1"/>
    <col min="8467" max="8467" width="6.5703125" style="93" bestFit="1" customWidth="1"/>
    <col min="8468" max="8703" width="9.140625" style="93"/>
    <col min="8704" max="8704" width="45.42578125" style="93" customWidth="1"/>
    <col min="8705" max="8705" width="8.5703125" style="93" bestFit="1" customWidth="1"/>
    <col min="8706" max="8707" width="8.28515625" style="93" bestFit="1" customWidth="1"/>
    <col min="8708" max="8708" width="11.85546875" style="93" bestFit="1" customWidth="1"/>
    <col min="8709" max="8709" width="6.7109375" style="93" bestFit="1" customWidth="1"/>
    <col min="8710" max="8710" width="9.28515625" style="93" bestFit="1" customWidth="1"/>
    <col min="8711" max="8712" width="6.28515625" style="93" bestFit="1" customWidth="1"/>
    <col min="8713" max="8716" width="8.42578125" style="93" bestFit="1" customWidth="1"/>
    <col min="8717" max="8722" width="7.85546875" style="93" bestFit="1" customWidth="1"/>
    <col min="8723" max="8723" width="6.5703125" style="93" bestFit="1" customWidth="1"/>
    <col min="8724" max="8959" width="9.140625" style="93"/>
    <col min="8960" max="8960" width="45.42578125" style="93" customWidth="1"/>
    <col min="8961" max="8961" width="8.5703125" style="93" bestFit="1" customWidth="1"/>
    <col min="8962" max="8963" width="8.28515625" style="93" bestFit="1" customWidth="1"/>
    <col min="8964" max="8964" width="11.85546875" style="93" bestFit="1" customWidth="1"/>
    <col min="8965" max="8965" width="6.7109375" style="93" bestFit="1" customWidth="1"/>
    <col min="8966" max="8966" width="9.28515625" style="93" bestFit="1" customWidth="1"/>
    <col min="8967" max="8968" width="6.28515625" style="93" bestFit="1" customWidth="1"/>
    <col min="8969" max="8972" width="8.42578125" style="93" bestFit="1" customWidth="1"/>
    <col min="8973" max="8978" width="7.85546875" style="93" bestFit="1" customWidth="1"/>
    <col min="8979" max="8979" width="6.5703125" style="93" bestFit="1" customWidth="1"/>
    <col min="8980" max="9215" width="9.140625" style="93"/>
    <col min="9216" max="9216" width="45.42578125" style="93" customWidth="1"/>
    <col min="9217" max="9217" width="8.5703125" style="93" bestFit="1" customWidth="1"/>
    <col min="9218" max="9219" width="8.28515625" style="93" bestFit="1" customWidth="1"/>
    <col min="9220" max="9220" width="11.85546875" style="93" bestFit="1" customWidth="1"/>
    <col min="9221" max="9221" width="6.7109375" style="93" bestFit="1" customWidth="1"/>
    <col min="9222" max="9222" width="9.28515625" style="93" bestFit="1" customWidth="1"/>
    <col min="9223" max="9224" width="6.28515625" style="93" bestFit="1" customWidth="1"/>
    <col min="9225" max="9228" width="8.42578125" style="93" bestFit="1" customWidth="1"/>
    <col min="9229" max="9234" width="7.85546875" style="93" bestFit="1" customWidth="1"/>
    <col min="9235" max="9235" width="6.5703125" style="93" bestFit="1" customWidth="1"/>
    <col min="9236" max="9471" width="9.140625" style="93"/>
    <col min="9472" max="9472" width="45.42578125" style="93" customWidth="1"/>
    <col min="9473" max="9473" width="8.5703125" style="93" bestFit="1" customWidth="1"/>
    <col min="9474" max="9475" width="8.28515625" style="93" bestFit="1" customWidth="1"/>
    <col min="9476" max="9476" width="11.85546875" style="93" bestFit="1" customWidth="1"/>
    <col min="9477" max="9477" width="6.7109375" style="93" bestFit="1" customWidth="1"/>
    <col min="9478" max="9478" width="9.28515625" style="93" bestFit="1" customWidth="1"/>
    <col min="9479" max="9480" width="6.28515625" style="93" bestFit="1" customWidth="1"/>
    <col min="9481" max="9484" width="8.42578125" style="93" bestFit="1" customWidth="1"/>
    <col min="9485" max="9490" width="7.85546875" style="93" bestFit="1" customWidth="1"/>
    <col min="9491" max="9491" width="6.5703125" style="93" bestFit="1" customWidth="1"/>
    <col min="9492" max="9727" width="9.140625" style="93"/>
    <col min="9728" max="9728" width="45.42578125" style="93" customWidth="1"/>
    <col min="9729" max="9729" width="8.5703125" style="93" bestFit="1" customWidth="1"/>
    <col min="9730" max="9731" width="8.28515625" style="93" bestFit="1" customWidth="1"/>
    <col min="9732" max="9732" width="11.85546875" style="93" bestFit="1" customWidth="1"/>
    <col min="9733" max="9733" width="6.7109375" style="93" bestFit="1" customWidth="1"/>
    <col min="9734" max="9734" width="9.28515625" style="93" bestFit="1" customWidth="1"/>
    <col min="9735" max="9736" width="6.28515625" style="93" bestFit="1" customWidth="1"/>
    <col min="9737" max="9740" width="8.42578125" style="93" bestFit="1" customWidth="1"/>
    <col min="9741" max="9746" width="7.85546875" style="93" bestFit="1" customWidth="1"/>
    <col min="9747" max="9747" width="6.5703125" style="93" bestFit="1" customWidth="1"/>
    <col min="9748" max="9983" width="9.140625" style="93"/>
    <col min="9984" max="9984" width="45.42578125" style="93" customWidth="1"/>
    <col min="9985" max="9985" width="8.5703125" style="93" bestFit="1" customWidth="1"/>
    <col min="9986" max="9987" width="8.28515625" style="93" bestFit="1" customWidth="1"/>
    <col min="9988" max="9988" width="11.85546875" style="93" bestFit="1" customWidth="1"/>
    <col min="9989" max="9989" width="6.7109375" style="93" bestFit="1" customWidth="1"/>
    <col min="9990" max="9990" width="9.28515625" style="93" bestFit="1" customWidth="1"/>
    <col min="9991" max="9992" width="6.28515625" style="93" bestFit="1" customWidth="1"/>
    <col min="9993" max="9996" width="8.42578125" style="93" bestFit="1" customWidth="1"/>
    <col min="9997" max="10002" width="7.85546875" style="93" bestFit="1" customWidth="1"/>
    <col min="10003" max="10003" width="6.5703125" style="93" bestFit="1" customWidth="1"/>
    <col min="10004" max="10239" width="9.140625" style="93"/>
    <col min="10240" max="10240" width="45.42578125" style="93" customWidth="1"/>
    <col min="10241" max="10241" width="8.5703125" style="93" bestFit="1" customWidth="1"/>
    <col min="10242" max="10243" width="8.28515625" style="93" bestFit="1" customWidth="1"/>
    <col min="10244" max="10244" width="11.85546875" style="93" bestFit="1" customWidth="1"/>
    <col min="10245" max="10245" width="6.7109375" style="93" bestFit="1" customWidth="1"/>
    <col min="10246" max="10246" width="9.28515625" style="93" bestFit="1" customWidth="1"/>
    <col min="10247" max="10248" width="6.28515625" style="93" bestFit="1" customWidth="1"/>
    <col min="10249" max="10252" width="8.42578125" style="93" bestFit="1" customWidth="1"/>
    <col min="10253" max="10258" width="7.85546875" style="93" bestFit="1" customWidth="1"/>
    <col min="10259" max="10259" width="6.5703125" style="93" bestFit="1" customWidth="1"/>
    <col min="10260" max="10495" width="9.140625" style="93"/>
    <col min="10496" max="10496" width="45.42578125" style="93" customWidth="1"/>
    <col min="10497" max="10497" width="8.5703125" style="93" bestFit="1" customWidth="1"/>
    <col min="10498" max="10499" width="8.28515625" style="93" bestFit="1" customWidth="1"/>
    <col min="10500" max="10500" width="11.85546875" style="93" bestFit="1" customWidth="1"/>
    <col min="10501" max="10501" width="6.7109375" style="93" bestFit="1" customWidth="1"/>
    <col min="10502" max="10502" width="9.28515625" style="93" bestFit="1" customWidth="1"/>
    <col min="10503" max="10504" width="6.28515625" style="93" bestFit="1" customWidth="1"/>
    <col min="10505" max="10508" width="8.42578125" style="93" bestFit="1" customWidth="1"/>
    <col min="10509" max="10514" width="7.85546875" style="93" bestFit="1" customWidth="1"/>
    <col min="10515" max="10515" width="6.5703125" style="93" bestFit="1" customWidth="1"/>
    <col min="10516" max="10751" width="9.140625" style="93"/>
    <col min="10752" max="10752" width="45.42578125" style="93" customWidth="1"/>
    <col min="10753" max="10753" width="8.5703125" style="93" bestFit="1" customWidth="1"/>
    <col min="10754" max="10755" width="8.28515625" style="93" bestFit="1" customWidth="1"/>
    <col min="10756" max="10756" width="11.85546875" style="93" bestFit="1" customWidth="1"/>
    <col min="10757" max="10757" width="6.7109375" style="93" bestFit="1" customWidth="1"/>
    <col min="10758" max="10758" width="9.28515625" style="93" bestFit="1" customWidth="1"/>
    <col min="10759" max="10760" width="6.28515625" style="93" bestFit="1" customWidth="1"/>
    <col min="10761" max="10764" width="8.42578125" style="93" bestFit="1" customWidth="1"/>
    <col min="10765" max="10770" width="7.85546875" style="93" bestFit="1" customWidth="1"/>
    <col min="10771" max="10771" width="6.5703125" style="93" bestFit="1" customWidth="1"/>
    <col min="10772" max="11007" width="9.140625" style="93"/>
    <col min="11008" max="11008" width="45.42578125" style="93" customWidth="1"/>
    <col min="11009" max="11009" width="8.5703125" style="93" bestFit="1" customWidth="1"/>
    <col min="11010" max="11011" width="8.28515625" style="93" bestFit="1" customWidth="1"/>
    <col min="11012" max="11012" width="11.85546875" style="93" bestFit="1" customWidth="1"/>
    <col min="11013" max="11013" width="6.7109375" style="93" bestFit="1" customWidth="1"/>
    <col min="11014" max="11014" width="9.28515625" style="93" bestFit="1" customWidth="1"/>
    <col min="11015" max="11016" width="6.28515625" style="93" bestFit="1" customWidth="1"/>
    <col min="11017" max="11020" width="8.42578125" style="93" bestFit="1" customWidth="1"/>
    <col min="11021" max="11026" width="7.85546875" style="93" bestFit="1" customWidth="1"/>
    <col min="11027" max="11027" width="6.5703125" style="93" bestFit="1" customWidth="1"/>
    <col min="11028" max="11263" width="9.140625" style="93"/>
    <col min="11264" max="11264" width="45.42578125" style="93" customWidth="1"/>
    <col min="11265" max="11265" width="8.5703125" style="93" bestFit="1" customWidth="1"/>
    <col min="11266" max="11267" width="8.28515625" style="93" bestFit="1" customWidth="1"/>
    <col min="11268" max="11268" width="11.85546875" style="93" bestFit="1" customWidth="1"/>
    <col min="11269" max="11269" width="6.7109375" style="93" bestFit="1" customWidth="1"/>
    <col min="11270" max="11270" width="9.28515625" style="93" bestFit="1" customWidth="1"/>
    <col min="11271" max="11272" width="6.28515625" style="93" bestFit="1" customWidth="1"/>
    <col min="11273" max="11276" width="8.42578125" style="93" bestFit="1" customWidth="1"/>
    <col min="11277" max="11282" width="7.85546875" style="93" bestFit="1" customWidth="1"/>
    <col min="11283" max="11283" width="6.5703125" style="93" bestFit="1" customWidth="1"/>
    <col min="11284" max="11519" width="9.140625" style="93"/>
    <col min="11520" max="11520" width="45.42578125" style="93" customWidth="1"/>
    <col min="11521" max="11521" width="8.5703125" style="93" bestFit="1" customWidth="1"/>
    <col min="11522" max="11523" width="8.28515625" style="93" bestFit="1" customWidth="1"/>
    <col min="11524" max="11524" width="11.85546875" style="93" bestFit="1" customWidth="1"/>
    <col min="11525" max="11525" width="6.7109375" style="93" bestFit="1" customWidth="1"/>
    <col min="11526" max="11526" width="9.28515625" style="93" bestFit="1" customWidth="1"/>
    <col min="11527" max="11528" width="6.28515625" style="93" bestFit="1" customWidth="1"/>
    <col min="11529" max="11532" width="8.42578125" style="93" bestFit="1" customWidth="1"/>
    <col min="11533" max="11538" width="7.85546875" style="93" bestFit="1" customWidth="1"/>
    <col min="11539" max="11539" width="6.5703125" style="93" bestFit="1" customWidth="1"/>
    <col min="11540" max="11775" width="9.140625" style="93"/>
    <col min="11776" max="11776" width="45.42578125" style="93" customWidth="1"/>
    <col min="11777" max="11777" width="8.5703125" style="93" bestFit="1" customWidth="1"/>
    <col min="11778" max="11779" width="8.28515625" style="93" bestFit="1" customWidth="1"/>
    <col min="11780" max="11780" width="11.85546875" style="93" bestFit="1" customWidth="1"/>
    <col min="11781" max="11781" width="6.7109375" style="93" bestFit="1" customWidth="1"/>
    <col min="11782" max="11782" width="9.28515625" style="93" bestFit="1" customWidth="1"/>
    <col min="11783" max="11784" width="6.28515625" style="93" bestFit="1" customWidth="1"/>
    <col min="11785" max="11788" width="8.42578125" style="93" bestFit="1" customWidth="1"/>
    <col min="11789" max="11794" width="7.85546875" style="93" bestFit="1" customWidth="1"/>
    <col min="11795" max="11795" width="6.5703125" style="93" bestFit="1" customWidth="1"/>
    <col min="11796" max="12031" width="9.140625" style="93"/>
    <col min="12032" max="12032" width="45.42578125" style="93" customWidth="1"/>
    <col min="12033" max="12033" width="8.5703125" style="93" bestFit="1" customWidth="1"/>
    <col min="12034" max="12035" width="8.28515625" style="93" bestFit="1" customWidth="1"/>
    <col min="12036" max="12036" width="11.85546875" style="93" bestFit="1" customWidth="1"/>
    <col min="12037" max="12037" width="6.7109375" style="93" bestFit="1" customWidth="1"/>
    <col min="12038" max="12038" width="9.28515625" style="93" bestFit="1" customWidth="1"/>
    <col min="12039" max="12040" width="6.28515625" style="93" bestFit="1" customWidth="1"/>
    <col min="12041" max="12044" width="8.42578125" style="93" bestFit="1" customWidth="1"/>
    <col min="12045" max="12050" width="7.85546875" style="93" bestFit="1" customWidth="1"/>
    <col min="12051" max="12051" width="6.5703125" style="93" bestFit="1" customWidth="1"/>
    <col min="12052" max="12287" width="9.140625" style="93"/>
    <col min="12288" max="12288" width="45.42578125" style="93" customWidth="1"/>
    <col min="12289" max="12289" width="8.5703125" style="93" bestFit="1" customWidth="1"/>
    <col min="12290" max="12291" width="8.28515625" style="93" bestFit="1" customWidth="1"/>
    <col min="12292" max="12292" width="11.85546875" style="93" bestFit="1" customWidth="1"/>
    <col min="12293" max="12293" width="6.7109375" style="93" bestFit="1" customWidth="1"/>
    <col min="12294" max="12294" width="9.28515625" style="93" bestFit="1" customWidth="1"/>
    <col min="12295" max="12296" width="6.28515625" style="93" bestFit="1" customWidth="1"/>
    <col min="12297" max="12300" width="8.42578125" style="93" bestFit="1" customWidth="1"/>
    <col min="12301" max="12306" width="7.85546875" style="93" bestFit="1" customWidth="1"/>
    <col min="12307" max="12307" width="6.5703125" style="93" bestFit="1" customWidth="1"/>
    <col min="12308" max="12543" width="9.140625" style="93"/>
    <col min="12544" max="12544" width="45.42578125" style="93" customWidth="1"/>
    <col min="12545" max="12545" width="8.5703125" style="93" bestFit="1" customWidth="1"/>
    <col min="12546" max="12547" width="8.28515625" style="93" bestFit="1" customWidth="1"/>
    <col min="12548" max="12548" width="11.85546875" style="93" bestFit="1" customWidth="1"/>
    <col min="12549" max="12549" width="6.7109375" style="93" bestFit="1" customWidth="1"/>
    <col min="12550" max="12550" width="9.28515625" style="93" bestFit="1" customWidth="1"/>
    <col min="12551" max="12552" width="6.28515625" style="93" bestFit="1" customWidth="1"/>
    <col min="12553" max="12556" width="8.42578125" style="93" bestFit="1" customWidth="1"/>
    <col min="12557" max="12562" width="7.85546875" style="93" bestFit="1" customWidth="1"/>
    <col min="12563" max="12563" width="6.5703125" style="93" bestFit="1" customWidth="1"/>
    <col min="12564" max="12799" width="9.140625" style="93"/>
    <col min="12800" max="12800" width="45.42578125" style="93" customWidth="1"/>
    <col min="12801" max="12801" width="8.5703125" style="93" bestFit="1" customWidth="1"/>
    <col min="12802" max="12803" width="8.28515625" style="93" bestFit="1" customWidth="1"/>
    <col min="12804" max="12804" width="11.85546875" style="93" bestFit="1" customWidth="1"/>
    <col min="12805" max="12805" width="6.7109375" style="93" bestFit="1" customWidth="1"/>
    <col min="12806" max="12806" width="9.28515625" style="93" bestFit="1" customWidth="1"/>
    <col min="12807" max="12808" width="6.28515625" style="93" bestFit="1" customWidth="1"/>
    <col min="12809" max="12812" width="8.42578125" style="93" bestFit="1" customWidth="1"/>
    <col min="12813" max="12818" width="7.85546875" style="93" bestFit="1" customWidth="1"/>
    <col min="12819" max="12819" width="6.5703125" style="93" bestFit="1" customWidth="1"/>
    <col min="12820" max="13055" width="9.140625" style="93"/>
    <col min="13056" max="13056" width="45.42578125" style="93" customWidth="1"/>
    <col min="13057" max="13057" width="8.5703125" style="93" bestFit="1" customWidth="1"/>
    <col min="13058" max="13059" width="8.28515625" style="93" bestFit="1" customWidth="1"/>
    <col min="13060" max="13060" width="11.85546875" style="93" bestFit="1" customWidth="1"/>
    <col min="13061" max="13061" width="6.7109375" style="93" bestFit="1" customWidth="1"/>
    <col min="13062" max="13062" width="9.28515625" style="93" bestFit="1" customWidth="1"/>
    <col min="13063" max="13064" width="6.28515625" style="93" bestFit="1" customWidth="1"/>
    <col min="13065" max="13068" width="8.42578125" style="93" bestFit="1" customWidth="1"/>
    <col min="13069" max="13074" width="7.85546875" style="93" bestFit="1" customWidth="1"/>
    <col min="13075" max="13075" width="6.5703125" style="93" bestFit="1" customWidth="1"/>
    <col min="13076" max="13311" width="9.140625" style="93"/>
    <col min="13312" max="13312" width="45.42578125" style="93" customWidth="1"/>
    <col min="13313" max="13313" width="8.5703125" style="93" bestFit="1" customWidth="1"/>
    <col min="13314" max="13315" width="8.28515625" style="93" bestFit="1" customWidth="1"/>
    <col min="13316" max="13316" width="11.85546875" style="93" bestFit="1" customWidth="1"/>
    <col min="13317" max="13317" width="6.7109375" style="93" bestFit="1" customWidth="1"/>
    <col min="13318" max="13318" width="9.28515625" style="93" bestFit="1" customWidth="1"/>
    <col min="13319" max="13320" width="6.28515625" style="93" bestFit="1" customWidth="1"/>
    <col min="13321" max="13324" width="8.42578125" style="93" bestFit="1" customWidth="1"/>
    <col min="13325" max="13330" width="7.85546875" style="93" bestFit="1" customWidth="1"/>
    <col min="13331" max="13331" width="6.5703125" style="93" bestFit="1" customWidth="1"/>
    <col min="13332" max="13567" width="9.140625" style="93"/>
    <col min="13568" max="13568" width="45.42578125" style="93" customWidth="1"/>
    <col min="13569" max="13569" width="8.5703125" style="93" bestFit="1" customWidth="1"/>
    <col min="13570" max="13571" width="8.28515625" style="93" bestFit="1" customWidth="1"/>
    <col min="13572" max="13572" width="11.85546875" style="93" bestFit="1" customWidth="1"/>
    <col min="13573" max="13573" width="6.7109375" style="93" bestFit="1" customWidth="1"/>
    <col min="13574" max="13574" width="9.28515625" style="93" bestFit="1" customWidth="1"/>
    <col min="13575" max="13576" width="6.28515625" style="93" bestFit="1" customWidth="1"/>
    <col min="13577" max="13580" width="8.42578125" style="93" bestFit="1" customWidth="1"/>
    <col min="13581" max="13586" width="7.85546875" style="93" bestFit="1" customWidth="1"/>
    <col min="13587" max="13587" width="6.5703125" style="93" bestFit="1" customWidth="1"/>
    <col min="13588" max="13823" width="9.140625" style="93"/>
    <col min="13824" max="13824" width="45.42578125" style="93" customWidth="1"/>
    <col min="13825" max="13825" width="8.5703125" style="93" bestFit="1" customWidth="1"/>
    <col min="13826" max="13827" width="8.28515625" style="93" bestFit="1" customWidth="1"/>
    <col min="13828" max="13828" width="11.85546875" style="93" bestFit="1" customWidth="1"/>
    <col min="13829" max="13829" width="6.7109375" style="93" bestFit="1" customWidth="1"/>
    <col min="13830" max="13830" width="9.28515625" style="93" bestFit="1" customWidth="1"/>
    <col min="13831" max="13832" width="6.28515625" style="93" bestFit="1" customWidth="1"/>
    <col min="13833" max="13836" width="8.42578125" style="93" bestFit="1" customWidth="1"/>
    <col min="13837" max="13842" width="7.85546875" style="93" bestFit="1" customWidth="1"/>
    <col min="13843" max="13843" width="6.5703125" style="93" bestFit="1" customWidth="1"/>
    <col min="13844" max="14079" width="9.140625" style="93"/>
    <col min="14080" max="14080" width="45.42578125" style="93" customWidth="1"/>
    <col min="14081" max="14081" width="8.5703125" style="93" bestFit="1" customWidth="1"/>
    <col min="14082" max="14083" width="8.28515625" style="93" bestFit="1" customWidth="1"/>
    <col min="14084" max="14084" width="11.85546875" style="93" bestFit="1" customWidth="1"/>
    <col min="14085" max="14085" width="6.7109375" style="93" bestFit="1" customWidth="1"/>
    <col min="14086" max="14086" width="9.28515625" style="93" bestFit="1" customWidth="1"/>
    <col min="14087" max="14088" width="6.28515625" style="93" bestFit="1" customWidth="1"/>
    <col min="14089" max="14092" width="8.42578125" style="93" bestFit="1" customWidth="1"/>
    <col min="14093" max="14098" width="7.85546875" style="93" bestFit="1" customWidth="1"/>
    <col min="14099" max="14099" width="6.5703125" style="93" bestFit="1" customWidth="1"/>
    <col min="14100" max="14335" width="9.140625" style="93"/>
    <col min="14336" max="14336" width="45.42578125" style="93" customWidth="1"/>
    <col min="14337" max="14337" width="8.5703125" style="93" bestFit="1" customWidth="1"/>
    <col min="14338" max="14339" width="8.28515625" style="93" bestFit="1" customWidth="1"/>
    <col min="14340" max="14340" width="11.85546875" style="93" bestFit="1" customWidth="1"/>
    <col min="14341" max="14341" width="6.7109375" style="93" bestFit="1" customWidth="1"/>
    <col min="14342" max="14342" width="9.28515625" style="93" bestFit="1" customWidth="1"/>
    <col min="14343" max="14344" width="6.28515625" style="93" bestFit="1" customWidth="1"/>
    <col min="14345" max="14348" width="8.42578125" style="93" bestFit="1" customWidth="1"/>
    <col min="14349" max="14354" width="7.85546875" style="93" bestFit="1" customWidth="1"/>
    <col min="14355" max="14355" width="6.5703125" style="93" bestFit="1" customWidth="1"/>
    <col min="14356" max="14591" width="9.140625" style="93"/>
    <col min="14592" max="14592" width="45.42578125" style="93" customWidth="1"/>
    <col min="14593" max="14593" width="8.5703125" style="93" bestFit="1" customWidth="1"/>
    <col min="14594" max="14595" width="8.28515625" style="93" bestFit="1" customWidth="1"/>
    <col min="14596" max="14596" width="11.85546875" style="93" bestFit="1" customWidth="1"/>
    <col min="14597" max="14597" width="6.7109375" style="93" bestFit="1" customWidth="1"/>
    <col min="14598" max="14598" width="9.28515625" style="93" bestFit="1" customWidth="1"/>
    <col min="14599" max="14600" width="6.28515625" style="93" bestFit="1" customWidth="1"/>
    <col min="14601" max="14604" width="8.42578125" style="93" bestFit="1" customWidth="1"/>
    <col min="14605" max="14610" width="7.85546875" style="93" bestFit="1" customWidth="1"/>
    <col min="14611" max="14611" width="6.5703125" style="93" bestFit="1" customWidth="1"/>
    <col min="14612" max="14847" width="9.140625" style="93"/>
    <col min="14848" max="14848" width="45.42578125" style="93" customWidth="1"/>
    <col min="14849" max="14849" width="8.5703125" style="93" bestFit="1" customWidth="1"/>
    <col min="14850" max="14851" width="8.28515625" style="93" bestFit="1" customWidth="1"/>
    <col min="14852" max="14852" width="11.85546875" style="93" bestFit="1" customWidth="1"/>
    <col min="14853" max="14853" width="6.7109375" style="93" bestFit="1" customWidth="1"/>
    <col min="14854" max="14854" width="9.28515625" style="93" bestFit="1" customWidth="1"/>
    <col min="14855" max="14856" width="6.28515625" style="93" bestFit="1" customWidth="1"/>
    <col min="14857" max="14860" width="8.42578125" style="93" bestFit="1" customWidth="1"/>
    <col min="14861" max="14866" width="7.85546875" style="93" bestFit="1" customWidth="1"/>
    <col min="14867" max="14867" width="6.5703125" style="93" bestFit="1" customWidth="1"/>
    <col min="14868" max="15103" width="9.140625" style="93"/>
    <col min="15104" max="15104" width="45.42578125" style="93" customWidth="1"/>
    <col min="15105" max="15105" width="8.5703125" style="93" bestFit="1" customWidth="1"/>
    <col min="15106" max="15107" width="8.28515625" style="93" bestFit="1" customWidth="1"/>
    <col min="15108" max="15108" width="11.85546875" style="93" bestFit="1" customWidth="1"/>
    <col min="15109" max="15109" width="6.7109375" style="93" bestFit="1" customWidth="1"/>
    <col min="15110" max="15110" width="9.28515625" style="93" bestFit="1" customWidth="1"/>
    <col min="15111" max="15112" width="6.28515625" style="93" bestFit="1" customWidth="1"/>
    <col min="15113" max="15116" width="8.42578125" style="93" bestFit="1" customWidth="1"/>
    <col min="15117" max="15122" width="7.85546875" style="93" bestFit="1" customWidth="1"/>
    <col min="15123" max="15123" width="6.5703125" style="93" bestFit="1" customWidth="1"/>
    <col min="15124" max="15359" width="9.140625" style="93"/>
    <col min="15360" max="15360" width="45.42578125" style="93" customWidth="1"/>
    <col min="15361" max="15361" width="8.5703125" style="93" bestFit="1" customWidth="1"/>
    <col min="15362" max="15363" width="8.28515625" style="93" bestFit="1" customWidth="1"/>
    <col min="15364" max="15364" width="11.85546875" style="93" bestFit="1" customWidth="1"/>
    <col min="15365" max="15365" width="6.7109375" style="93" bestFit="1" customWidth="1"/>
    <col min="15366" max="15366" width="9.28515625" style="93" bestFit="1" customWidth="1"/>
    <col min="15367" max="15368" width="6.28515625" style="93" bestFit="1" customWidth="1"/>
    <col min="15369" max="15372" width="8.42578125" style="93" bestFit="1" customWidth="1"/>
    <col min="15373" max="15378" width="7.85546875" style="93" bestFit="1" customWidth="1"/>
    <col min="15379" max="15379" width="6.5703125" style="93" bestFit="1" customWidth="1"/>
    <col min="15380" max="15615" width="9.140625" style="93"/>
    <col min="15616" max="15616" width="45.42578125" style="93" customWidth="1"/>
    <col min="15617" max="15617" width="8.5703125" style="93" bestFit="1" customWidth="1"/>
    <col min="15618" max="15619" width="8.28515625" style="93" bestFit="1" customWidth="1"/>
    <col min="15620" max="15620" width="11.85546875" style="93" bestFit="1" customWidth="1"/>
    <col min="15621" max="15621" width="6.7109375" style="93" bestFit="1" customWidth="1"/>
    <col min="15622" max="15622" width="9.28515625" style="93" bestFit="1" customWidth="1"/>
    <col min="15623" max="15624" width="6.28515625" style="93" bestFit="1" customWidth="1"/>
    <col min="15625" max="15628" width="8.42578125" style="93" bestFit="1" customWidth="1"/>
    <col min="15629" max="15634" width="7.85546875" style="93" bestFit="1" customWidth="1"/>
    <col min="15635" max="15635" width="6.5703125" style="93" bestFit="1" customWidth="1"/>
    <col min="15636" max="15871" width="9.140625" style="93"/>
    <col min="15872" max="15872" width="45.42578125" style="93" customWidth="1"/>
    <col min="15873" max="15873" width="8.5703125" style="93" bestFit="1" customWidth="1"/>
    <col min="15874" max="15875" width="8.28515625" style="93" bestFit="1" customWidth="1"/>
    <col min="15876" max="15876" width="11.85546875" style="93" bestFit="1" customWidth="1"/>
    <col min="15877" max="15877" width="6.7109375" style="93" bestFit="1" customWidth="1"/>
    <col min="15878" max="15878" width="9.28515625" style="93" bestFit="1" customWidth="1"/>
    <col min="15879" max="15880" width="6.28515625" style="93" bestFit="1" customWidth="1"/>
    <col min="15881" max="15884" width="8.42578125" style="93" bestFit="1" customWidth="1"/>
    <col min="15885" max="15890" width="7.85546875" style="93" bestFit="1" customWidth="1"/>
    <col min="15891" max="15891" width="6.5703125" style="93" bestFit="1" customWidth="1"/>
    <col min="15892" max="16127" width="9.140625" style="93"/>
    <col min="16128" max="16128" width="45.42578125" style="93" customWidth="1"/>
    <col min="16129" max="16129" width="8.5703125" style="93" bestFit="1" customWidth="1"/>
    <col min="16130" max="16131" width="8.28515625" style="93" bestFit="1" customWidth="1"/>
    <col min="16132" max="16132" width="11.85546875" style="93" bestFit="1" customWidth="1"/>
    <col min="16133" max="16133" width="6.7109375" style="93" bestFit="1" customWidth="1"/>
    <col min="16134" max="16134" width="9.28515625" style="93" bestFit="1" customWidth="1"/>
    <col min="16135" max="16136" width="6.28515625" style="93" bestFit="1" customWidth="1"/>
    <col min="16137" max="16140" width="8.42578125" style="93" bestFit="1" customWidth="1"/>
    <col min="16141" max="16146" width="7.85546875" style="93" bestFit="1" customWidth="1"/>
    <col min="16147" max="16147" width="6.5703125" style="93" bestFit="1" customWidth="1"/>
    <col min="16148" max="16384" width="9.140625" style="93"/>
  </cols>
  <sheetData>
    <row r="1" spans="1:35" ht="18.75" customHeight="1">
      <c r="A1" s="176" t="s">
        <v>134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</row>
    <row r="2" spans="1:35" s="94" customFormat="1" ht="12.75" customHeight="1">
      <c r="A2" s="177" t="s">
        <v>0</v>
      </c>
      <c r="B2" s="177" t="s">
        <v>1</v>
      </c>
      <c r="C2" s="177" t="s">
        <v>133</v>
      </c>
      <c r="D2" s="177"/>
      <c r="E2" s="177"/>
      <c r="F2" s="135">
        <v>12</v>
      </c>
      <c r="G2" s="178" t="s">
        <v>119</v>
      </c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37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</row>
    <row r="3" spans="1:35" s="94" customFormat="1" ht="56.25" customHeight="1">
      <c r="A3" s="177"/>
      <c r="B3" s="177"/>
      <c r="C3" s="95" t="s">
        <v>141</v>
      </c>
      <c r="D3" s="95" t="s">
        <v>120</v>
      </c>
      <c r="E3" s="95" t="s">
        <v>121</v>
      </c>
      <c r="F3" s="96" t="s">
        <v>142</v>
      </c>
      <c r="G3" s="97" t="s">
        <v>8</v>
      </c>
      <c r="H3" s="97" t="s">
        <v>9</v>
      </c>
      <c r="I3" s="97" t="s">
        <v>10</v>
      </c>
      <c r="J3" s="97" t="s">
        <v>11</v>
      </c>
      <c r="K3" s="97" t="s">
        <v>12</v>
      </c>
      <c r="L3" s="97" t="s">
        <v>13</v>
      </c>
      <c r="M3" s="97" t="s">
        <v>14</v>
      </c>
      <c r="N3" s="97" t="s">
        <v>15</v>
      </c>
      <c r="O3" s="97" t="s">
        <v>16</v>
      </c>
      <c r="P3" s="97" t="s">
        <v>17</v>
      </c>
      <c r="Q3" s="97" t="s">
        <v>18</v>
      </c>
      <c r="R3" s="97" t="s">
        <v>19</v>
      </c>
      <c r="S3" s="136" t="s">
        <v>139</v>
      </c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</row>
    <row r="4" spans="1:35" s="94" customFormat="1">
      <c r="A4" s="98" t="s">
        <v>122</v>
      </c>
      <c r="B4" s="98" t="s">
        <v>123</v>
      </c>
      <c r="C4" s="99" t="s">
        <v>2</v>
      </c>
      <c r="D4" s="99" t="s">
        <v>2</v>
      </c>
      <c r="E4" s="99" t="s">
        <v>2</v>
      </c>
      <c r="F4" s="100" t="s">
        <v>2</v>
      </c>
      <c r="G4" s="101">
        <v>0</v>
      </c>
      <c r="H4" s="101">
        <f>G39</f>
        <v>45350</v>
      </c>
      <c r="I4" s="101">
        <f t="shared" ref="I4:R4" si="0">H39</f>
        <v>90700</v>
      </c>
      <c r="J4" s="101">
        <f t="shared" si="0"/>
        <v>136050</v>
      </c>
      <c r="K4" s="101">
        <f t="shared" si="0"/>
        <v>181400</v>
      </c>
      <c r="L4" s="101">
        <f t="shared" si="0"/>
        <v>226750</v>
      </c>
      <c r="M4" s="101">
        <f t="shared" si="0"/>
        <v>272100</v>
      </c>
      <c r="N4" s="101">
        <f t="shared" si="0"/>
        <v>317450</v>
      </c>
      <c r="O4" s="101">
        <f t="shared" si="0"/>
        <v>362800</v>
      </c>
      <c r="P4" s="101">
        <f t="shared" si="0"/>
        <v>408150</v>
      </c>
      <c r="Q4" s="101">
        <f t="shared" si="0"/>
        <v>453500</v>
      </c>
      <c r="R4" s="101">
        <f t="shared" si="0"/>
        <v>498850</v>
      </c>
      <c r="S4" s="137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1:35">
      <c r="A5" s="102" t="s">
        <v>124</v>
      </c>
      <c r="B5" s="103" t="s">
        <v>123</v>
      </c>
      <c r="C5" s="104" t="s">
        <v>2</v>
      </c>
      <c r="D5" s="104" t="s">
        <v>2</v>
      </c>
      <c r="E5" s="105">
        <f>SUM(E6:E10)</f>
        <v>80000</v>
      </c>
      <c r="F5" s="106">
        <f>SUM(F6:F10)</f>
        <v>960000</v>
      </c>
      <c r="G5" s="106">
        <f t="shared" ref="G5:R5" si="1">SUM(G6:G10)</f>
        <v>80000</v>
      </c>
      <c r="H5" s="106">
        <f t="shared" si="1"/>
        <v>80000</v>
      </c>
      <c r="I5" s="106">
        <f t="shared" si="1"/>
        <v>80000</v>
      </c>
      <c r="J5" s="106">
        <f t="shared" si="1"/>
        <v>80000</v>
      </c>
      <c r="K5" s="106">
        <f t="shared" si="1"/>
        <v>80000</v>
      </c>
      <c r="L5" s="106">
        <f t="shared" si="1"/>
        <v>80000</v>
      </c>
      <c r="M5" s="106">
        <f t="shared" si="1"/>
        <v>80000</v>
      </c>
      <c r="N5" s="106">
        <f t="shared" si="1"/>
        <v>80000</v>
      </c>
      <c r="O5" s="106">
        <f t="shared" si="1"/>
        <v>80000</v>
      </c>
      <c r="P5" s="106">
        <f t="shared" si="1"/>
        <v>80000</v>
      </c>
      <c r="Q5" s="106">
        <f t="shared" si="1"/>
        <v>80000</v>
      </c>
      <c r="R5" s="106">
        <f t="shared" si="1"/>
        <v>80000</v>
      </c>
      <c r="S5" s="138">
        <f>F5-SUM(G5:R5)</f>
        <v>0</v>
      </c>
    </row>
    <row r="6" spans="1:35" ht="25.5">
      <c r="A6" s="107" t="str">
        <f>Plan!C5</f>
        <v>Backup și stocare documente (abonamente)</v>
      </c>
      <c r="B6" s="139" t="s">
        <v>161</v>
      </c>
      <c r="C6" s="140">
        <v>120</v>
      </c>
      <c r="D6" s="92">
        <v>150</v>
      </c>
      <c r="E6" s="108">
        <f>D6*C6</f>
        <v>18000</v>
      </c>
      <c r="F6" s="109">
        <f>E6*$F$2</f>
        <v>216000</v>
      </c>
      <c r="G6" s="141">
        <v>18000</v>
      </c>
      <c r="H6" s="141">
        <v>18000</v>
      </c>
      <c r="I6" s="141">
        <v>18000</v>
      </c>
      <c r="J6" s="141">
        <v>18000</v>
      </c>
      <c r="K6" s="141">
        <v>18000</v>
      </c>
      <c r="L6" s="141">
        <v>18000</v>
      </c>
      <c r="M6" s="141">
        <v>18000</v>
      </c>
      <c r="N6" s="141">
        <v>18000</v>
      </c>
      <c r="O6" s="141">
        <v>18000</v>
      </c>
      <c r="P6" s="141">
        <v>18000</v>
      </c>
      <c r="Q6" s="141">
        <v>18000</v>
      </c>
      <c r="R6" s="141">
        <v>18000</v>
      </c>
      <c r="S6" s="138">
        <f t="shared" ref="S6:S36" si="2">F6-SUM(G6:R6)</f>
        <v>0</v>
      </c>
    </row>
    <row r="7" spans="1:35">
      <c r="A7" s="107" t="str">
        <f>Plan!C6</f>
        <v>Arhivare electronică</v>
      </c>
      <c r="B7" s="91" t="s">
        <v>163</v>
      </c>
      <c r="C7" s="140">
        <v>2000</v>
      </c>
      <c r="D7" s="92">
        <v>10</v>
      </c>
      <c r="E7" s="108">
        <f t="shared" ref="E7:E10" si="3">D7*C7</f>
        <v>20000</v>
      </c>
      <c r="F7" s="109">
        <f t="shared" ref="F7:F10" si="4">E7*$F$2</f>
        <v>240000</v>
      </c>
      <c r="G7" s="141">
        <v>20000</v>
      </c>
      <c r="H7" s="141">
        <v>20000</v>
      </c>
      <c r="I7" s="141">
        <v>20000</v>
      </c>
      <c r="J7" s="141">
        <v>20000</v>
      </c>
      <c r="K7" s="141">
        <v>20000</v>
      </c>
      <c r="L7" s="141">
        <v>20000</v>
      </c>
      <c r="M7" s="141">
        <v>20000</v>
      </c>
      <c r="N7" s="141">
        <v>20000</v>
      </c>
      <c r="O7" s="141">
        <v>20000</v>
      </c>
      <c r="P7" s="141">
        <v>20000</v>
      </c>
      <c r="Q7" s="141">
        <v>20000</v>
      </c>
      <c r="R7" s="141">
        <v>20000</v>
      </c>
      <c r="S7" s="138">
        <f t="shared" si="2"/>
        <v>0</v>
      </c>
    </row>
    <row r="8" spans="1:35">
      <c r="A8" s="107" t="str">
        <f>Plan!C7</f>
        <v>Digitalizare documente (scanare)</v>
      </c>
      <c r="B8" s="91" t="s">
        <v>165</v>
      </c>
      <c r="C8" s="140">
        <v>10000</v>
      </c>
      <c r="D8" s="92">
        <v>2</v>
      </c>
      <c r="E8" s="108">
        <f t="shared" si="3"/>
        <v>20000</v>
      </c>
      <c r="F8" s="109">
        <f t="shared" si="4"/>
        <v>240000</v>
      </c>
      <c r="G8" s="141">
        <v>20000</v>
      </c>
      <c r="H8" s="141">
        <v>20000</v>
      </c>
      <c r="I8" s="141">
        <v>20000</v>
      </c>
      <c r="J8" s="141">
        <v>20000</v>
      </c>
      <c r="K8" s="141">
        <v>20000</v>
      </c>
      <c r="L8" s="141">
        <v>20000</v>
      </c>
      <c r="M8" s="141">
        <v>20000</v>
      </c>
      <c r="N8" s="141">
        <v>20000</v>
      </c>
      <c r="O8" s="141">
        <v>20000</v>
      </c>
      <c r="P8" s="141">
        <v>20000</v>
      </c>
      <c r="Q8" s="141">
        <v>20000</v>
      </c>
      <c r="R8" s="141">
        <v>20000</v>
      </c>
      <c r="S8" s="138">
        <f t="shared" si="2"/>
        <v>0</v>
      </c>
    </row>
    <row r="9" spans="1:35">
      <c r="A9" s="107" t="str">
        <f>Plan!C8</f>
        <v>Acces la arhiva online (abonamente instituții)</v>
      </c>
      <c r="B9" s="91" t="s">
        <v>161</v>
      </c>
      <c r="C9" s="140">
        <v>60</v>
      </c>
      <c r="D9" s="92">
        <v>200</v>
      </c>
      <c r="E9" s="108">
        <f t="shared" si="3"/>
        <v>12000</v>
      </c>
      <c r="F9" s="109">
        <f t="shared" si="4"/>
        <v>144000</v>
      </c>
      <c r="G9" s="141">
        <v>12000</v>
      </c>
      <c r="H9" s="141">
        <v>12000</v>
      </c>
      <c r="I9" s="141">
        <v>12000</v>
      </c>
      <c r="J9" s="141">
        <v>12000</v>
      </c>
      <c r="K9" s="141">
        <v>12000</v>
      </c>
      <c r="L9" s="141">
        <v>12000</v>
      </c>
      <c r="M9" s="141">
        <v>12000</v>
      </c>
      <c r="N9" s="141">
        <v>12000</v>
      </c>
      <c r="O9" s="141">
        <v>12000</v>
      </c>
      <c r="P9" s="141">
        <v>12000</v>
      </c>
      <c r="Q9" s="141">
        <v>12000</v>
      </c>
      <c r="R9" s="141">
        <v>12000</v>
      </c>
      <c r="S9" s="138">
        <f t="shared" si="2"/>
        <v>0</v>
      </c>
    </row>
    <row r="10" spans="1:35">
      <c r="A10" s="107" t="str">
        <f>Plan!C9</f>
        <v>Training și suport tehnic</v>
      </c>
      <c r="B10" s="91" t="s">
        <v>168</v>
      </c>
      <c r="C10" s="140">
        <v>20</v>
      </c>
      <c r="D10" s="92">
        <v>500</v>
      </c>
      <c r="E10" s="108">
        <f t="shared" si="3"/>
        <v>10000</v>
      </c>
      <c r="F10" s="109">
        <f t="shared" si="4"/>
        <v>120000</v>
      </c>
      <c r="G10" s="141">
        <v>10000</v>
      </c>
      <c r="H10" s="141">
        <v>10000</v>
      </c>
      <c r="I10" s="141">
        <v>10000</v>
      </c>
      <c r="J10" s="141">
        <v>10000</v>
      </c>
      <c r="K10" s="141">
        <v>10000</v>
      </c>
      <c r="L10" s="141">
        <v>10000</v>
      </c>
      <c r="M10" s="141">
        <v>10000</v>
      </c>
      <c r="N10" s="141">
        <v>10000</v>
      </c>
      <c r="O10" s="141">
        <v>10000</v>
      </c>
      <c r="P10" s="141">
        <v>10000</v>
      </c>
      <c r="Q10" s="141">
        <v>10000</v>
      </c>
      <c r="R10" s="141">
        <v>10000</v>
      </c>
      <c r="S10" s="138">
        <f t="shared" si="2"/>
        <v>0</v>
      </c>
    </row>
    <row r="11" spans="1:35" s="112" customFormat="1">
      <c r="A11" s="110" t="s">
        <v>135</v>
      </c>
      <c r="B11" s="111" t="s">
        <v>123</v>
      </c>
      <c r="C11" s="104" t="s">
        <v>2</v>
      </c>
      <c r="D11" s="104" t="s">
        <v>2</v>
      </c>
      <c r="E11" s="105">
        <f t="shared" ref="E11:R11" si="5">SUM(E12:E17)</f>
        <v>5300</v>
      </c>
      <c r="F11" s="106">
        <f t="shared" si="5"/>
        <v>63600</v>
      </c>
      <c r="G11" s="106">
        <f t="shared" si="5"/>
        <v>5300</v>
      </c>
      <c r="H11" s="106">
        <f t="shared" si="5"/>
        <v>5300</v>
      </c>
      <c r="I11" s="106">
        <f t="shared" si="5"/>
        <v>5300</v>
      </c>
      <c r="J11" s="106">
        <f t="shared" si="5"/>
        <v>5300</v>
      </c>
      <c r="K11" s="106">
        <f t="shared" si="5"/>
        <v>5300</v>
      </c>
      <c r="L11" s="106">
        <f t="shared" si="5"/>
        <v>5300</v>
      </c>
      <c r="M11" s="106">
        <f t="shared" si="5"/>
        <v>5300</v>
      </c>
      <c r="N11" s="106">
        <f t="shared" si="5"/>
        <v>5300</v>
      </c>
      <c r="O11" s="106">
        <f t="shared" si="5"/>
        <v>5300</v>
      </c>
      <c r="P11" s="106">
        <f t="shared" si="5"/>
        <v>5300</v>
      </c>
      <c r="Q11" s="106">
        <f t="shared" si="5"/>
        <v>5300</v>
      </c>
      <c r="R11" s="106">
        <f t="shared" si="5"/>
        <v>5300</v>
      </c>
      <c r="S11" s="138">
        <f t="shared" si="2"/>
        <v>0</v>
      </c>
    </row>
    <row r="12" spans="1:35" ht="12.75" customHeight="1">
      <c r="A12" s="142" t="s">
        <v>176</v>
      </c>
      <c r="B12" s="143" t="s">
        <v>158</v>
      </c>
      <c r="C12" s="144">
        <v>1</v>
      </c>
      <c r="D12" s="145">
        <v>1400</v>
      </c>
      <c r="E12" s="113">
        <f>D12*C12</f>
        <v>1400</v>
      </c>
      <c r="F12" s="109">
        <f t="shared" ref="F12:F17" si="6">E12*$F$2</f>
        <v>16800</v>
      </c>
      <c r="G12" s="141">
        <v>1400</v>
      </c>
      <c r="H12" s="141">
        <v>1400</v>
      </c>
      <c r="I12" s="141">
        <v>1400</v>
      </c>
      <c r="J12" s="141">
        <v>1400</v>
      </c>
      <c r="K12" s="141">
        <v>1400</v>
      </c>
      <c r="L12" s="141">
        <v>1400</v>
      </c>
      <c r="M12" s="141">
        <v>1400</v>
      </c>
      <c r="N12" s="141">
        <v>1400</v>
      </c>
      <c r="O12" s="141">
        <v>1400</v>
      </c>
      <c r="P12" s="141">
        <v>1400</v>
      </c>
      <c r="Q12" s="141">
        <v>1400</v>
      </c>
      <c r="R12" s="141">
        <v>1400</v>
      </c>
      <c r="S12" s="138">
        <f t="shared" si="2"/>
        <v>0</v>
      </c>
    </row>
    <row r="13" spans="1:35" ht="12.75" customHeight="1">
      <c r="A13" s="142" t="s">
        <v>174</v>
      </c>
      <c r="B13" s="143" t="s">
        <v>158</v>
      </c>
      <c r="C13" s="144">
        <v>1</v>
      </c>
      <c r="D13" s="145">
        <v>500</v>
      </c>
      <c r="E13" s="113">
        <f t="shared" ref="E13:E15" si="7">D13*C13</f>
        <v>500</v>
      </c>
      <c r="F13" s="109">
        <f t="shared" si="6"/>
        <v>6000</v>
      </c>
      <c r="G13" s="141">
        <v>500</v>
      </c>
      <c r="H13" s="141">
        <v>500</v>
      </c>
      <c r="I13" s="141">
        <v>500</v>
      </c>
      <c r="J13" s="141">
        <v>500</v>
      </c>
      <c r="K13" s="141">
        <v>500</v>
      </c>
      <c r="L13" s="141">
        <v>500</v>
      </c>
      <c r="M13" s="141">
        <v>500</v>
      </c>
      <c r="N13" s="141">
        <v>500</v>
      </c>
      <c r="O13" s="141">
        <v>500</v>
      </c>
      <c r="P13" s="141">
        <v>500</v>
      </c>
      <c r="Q13" s="141">
        <v>500</v>
      </c>
      <c r="R13" s="141">
        <v>500</v>
      </c>
      <c r="S13" s="138">
        <f t="shared" si="2"/>
        <v>0</v>
      </c>
    </row>
    <row r="14" spans="1:35" ht="12.75" customHeight="1">
      <c r="A14" s="142" t="s">
        <v>175</v>
      </c>
      <c r="B14" s="143" t="s">
        <v>158</v>
      </c>
      <c r="C14" s="144">
        <v>1</v>
      </c>
      <c r="D14" s="145">
        <v>1300</v>
      </c>
      <c r="E14" s="113">
        <f t="shared" si="7"/>
        <v>1300</v>
      </c>
      <c r="F14" s="109">
        <f t="shared" si="6"/>
        <v>15600</v>
      </c>
      <c r="G14" s="141">
        <v>1300</v>
      </c>
      <c r="H14" s="141">
        <v>1300</v>
      </c>
      <c r="I14" s="141">
        <v>1300</v>
      </c>
      <c r="J14" s="141">
        <v>1300</v>
      </c>
      <c r="K14" s="141">
        <v>1300</v>
      </c>
      <c r="L14" s="141">
        <v>1300</v>
      </c>
      <c r="M14" s="141">
        <v>1300</v>
      </c>
      <c r="N14" s="141">
        <v>1300</v>
      </c>
      <c r="O14" s="141">
        <v>1300</v>
      </c>
      <c r="P14" s="141">
        <v>1300</v>
      </c>
      <c r="Q14" s="141">
        <v>1300</v>
      </c>
      <c r="R14" s="141">
        <v>1300</v>
      </c>
      <c r="S14" s="138">
        <f t="shared" si="2"/>
        <v>0</v>
      </c>
    </row>
    <row r="15" spans="1:35" ht="12.75" customHeight="1">
      <c r="A15" s="142" t="s">
        <v>182</v>
      </c>
      <c r="B15" s="143" t="s">
        <v>183</v>
      </c>
      <c r="C15" s="144">
        <v>500</v>
      </c>
      <c r="D15" s="145">
        <v>4.2</v>
      </c>
      <c r="E15" s="113">
        <f t="shared" si="7"/>
        <v>2100</v>
      </c>
      <c r="F15" s="109">
        <f t="shared" si="6"/>
        <v>25200</v>
      </c>
      <c r="G15" s="141">
        <v>2100</v>
      </c>
      <c r="H15" s="141">
        <v>2100</v>
      </c>
      <c r="I15" s="141">
        <v>2100</v>
      </c>
      <c r="J15" s="141">
        <v>2100</v>
      </c>
      <c r="K15" s="141">
        <v>2100</v>
      </c>
      <c r="L15" s="141">
        <v>2100</v>
      </c>
      <c r="M15" s="141">
        <v>2100</v>
      </c>
      <c r="N15" s="141">
        <v>2100</v>
      </c>
      <c r="O15" s="141">
        <v>2100</v>
      </c>
      <c r="P15" s="141">
        <v>2100</v>
      </c>
      <c r="Q15" s="141">
        <v>2100</v>
      </c>
      <c r="R15" s="141">
        <v>2100</v>
      </c>
      <c r="S15" s="138">
        <f t="shared" si="2"/>
        <v>0</v>
      </c>
    </row>
    <row r="16" spans="1:35" ht="12.75" customHeight="1">
      <c r="A16" s="142"/>
      <c r="B16" s="143"/>
      <c r="C16" s="144"/>
      <c r="D16" s="145"/>
      <c r="E16" s="113">
        <f>D16*C16</f>
        <v>0</v>
      </c>
      <c r="F16" s="109">
        <f t="shared" si="6"/>
        <v>0</v>
      </c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38">
        <f t="shared" si="2"/>
        <v>0</v>
      </c>
    </row>
    <row r="17" spans="1:35" ht="12.75" customHeight="1">
      <c r="A17" s="142"/>
      <c r="B17" s="143"/>
      <c r="C17" s="144"/>
      <c r="D17" s="145"/>
      <c r="E17" s="113">
        <f>D17*C17</f>
        <v>0</v>
      </c>
      <c r="F17" s="109">
        <f t="shared" si="6"/>
        <v>0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38">
        <f t="shared" si="2"/>
        <v>0</v>
      </c>
    </row>
    <row r="18" spans="1:35" s="112" customFormat="1">
      <c r="A18" s="110" t="s">
        <v>136</v>
      </c>
      <c r="B18" s="111" t="s">
        <v>123</v>
      </c>
      <c r="C18" s="104" t="s">
        <v>2</v>
      </c>
      <c r="D18" s="104" t="s">
        <v>2</v>
      </c>
      <c r="E18" s="105">
        <f>SUM(E19:E23)</f>
        <v>5000</v>
      </c>
      <c r="F18" s="106">
        <f t="shared" ref="F18:R18" si="8">SUM(F19:F23)</f>
        <v>60000</v>
      </c>
      <c r="G18" s="106">
        <f t="shared" si="8"/>
        <v>5000</v>
      </c>
      <c r="H18" s="106">
        <f t="shared" si="8"/>
        <v>5000</v>
      </c>
      <c r="I18" s="106">
        <f t="shared" si="8"/>
        <v>5000</v>
      </c>
      <c r="J18" s="106">
        <f t="shared" si="8"/>
        <v>5000</v>
      </c>
      <c r="K18" s="106">
        <f t="shared" si="8"/>
        <v>5000</v>
      </c>
      <c r="L18" s="106">
        <f t="shared" si="8"/>
        <v>5000</v>
      </c>
      <c r="M18" s="106">
        <f t="shared" si="8"/>
        <v>5000</v>
      </c>
      <c r="N18" s="106">
        <f t="shared" si="8"/>
        <v>5000</v>
      </c>
      <c r="O18" s="106">
        <f t="shared" si="8"/>
        <v>5000</v>
      </c>
      <c r="P18" s="106">
        <f t="shared" si="8"/>
        <v>5000</v>
      </c>
      <c r="Q18" s="106">
        <f t="shared" si="8"/>
        <v>5000</v>
      </c>
      <c r="R18" s="106">
        <f t="shared" si="8"/>
        <v>5000</v>
      </c>
      <c r="S18" s="138">
        <f t="shared" si="2"/>
        <v>0</v>
      </c>
    </row>
    <row r="19" spans="1:35">
      <c r="A19" s="146" t="s">
        <v>177</v>
      </c>
      <c r="B19" s="143" t="s">
        <v>159</v>
      </c>
      <c r="C19" s="144">
        <v>1</v>
      </c>
      <c r="D19" s="145">
        <v>2000</v>
      </c>
      <c r="E19" s="114">
        <f t="shared" ref="E19:E29" si="9">D19*C19</f>
        <v>2000</v>
      </c>
      <c r="F19" s="109">
        <f>E19*$F$2</f>
        <v>24000</v>
      </c>
      <c r="G19" s="153">
        <v>2000</v>
      </c>
      <c r="H19" s="153">
        <v>2000</v>
      </c>
      <c r="I19" s="153">
        <v>2000</v>
      </c>
      <c r="J19" s="153">
        <v>2000</v>
      </c>
      <c r="K19" s="153">
        <v>2000</v>
      </c>
      <c r="L19" s="153">
        <v>2000</v>
      </c>
      <c r="M19" s="153">
        <v>2000</v>
      </c>
      <c r="N19" s="153">
        <v>2000</v>
      </c>
      <c r="O19" s="153">
        <v>2000</v>
      </c>
      <c r="P19" s="153">
        <v>2000</v>
      </c>
      <c r="Q19" s="153">
        <v>2000</v>
      </c>
      <c r="R19" s="153">
        <v>2000</v>
      </c>
      <c r="S19" s="138">
        <f t="shared" si="2"/>
        <v>0</v>
      </c>
    </row>
    <row r="20" spans="1:35">
      <c r="A20" s="147" t="s">
        <v>178</v>
      </c>
      <c r="B20" s="143" t="s">
        <v>159</v>
      </c>
      <c r="C20" s="144">
        <v>1</v>
      </c>
      <c r="D20" s="145">
        <v>1000</v>
      </c>
      <c r="E20" s="114">
        <f>D20*C20</f>
        <v>1000</v>
      </c>
      <c r="F20" s="109">
        <f>E20*$F$2</f>
        <v>12000</v>
      </c>
      <c r="G20" s="153">
        <v>1000</v>
      </c>
      <c r="H20" s="153">
        <v>1000</v>
      </c>
      <c r="I20" s="153">
        <v>1000</v>
      </c>
      <c r="J20" s="153">
        <v>1000</v>
      </c>
      <c r="K20" s="153">
        <v>1000</v>
      </c>
      <c r="L20" s="153">
        <v>1000</v>
      </c>
      <c r="M20" s="153">
        <v>1000</v>
      </c>
      <c r="N20" s="153">
        <v>1000</v>
      </c>
      <c r="O20" s="153">
        <v>1000</v>
      </c>
      <c r="P20" s="153">
        <v>1000</v>
      </c>
      <c r="Q20" s="153">
        <v>1000</v>
      </c>
      <c r="R20" s="153">
        <v>1000</v>
      </c>
      <c r="S20" s="138">
        <f t="shared" si="2"/>
        <v>0</v>
      </c>
    </row>
    <row r="21" spans="1:35">
      <c r="A21" s="147" t="s">
        <v>179</v>
      </c>
      <c r="B21" s="143" t="s">
        <v>180</v>
      </c>
      <c r="C21" s="144">
        <v>1</v>
      </c>
      <c r="D21" s="145">
        <v>1000</v>
      </c>
      <c r="E21" s="114">
        <f>D21*C21</f>
        <v>1000</v>
      </c>
      <c r="F21" s="109">
        <f>E21*$F$2</f>
        <v>12000</v>
      </c>
      <c r="G21" s="153">
        <v>1000</v>
      </c>
      <c r="H21" s="153">
        <v>1000</v>
      </c>
      <c r="I21" s="153">
        <v>1000</v>
      </c>
      <c r="J21" s="153">
        <v>1000</v>
      </c>
      <c r="K21" s="153">
        <v>1000</v>
      </c>
      <c r="L21" s="153">
        <v>1000</v>
      </c>
      <c r="M21" s="153">
        <v>1000</v>
      </c>
      <c r="N21" s="153">
        <v>1000</v>
      </c>
      <c r="O21" s="153">
        <v>1000</v>
      </c>
      <c r="P21" s="153">
        <v>1000</v>
      </c>
      <c r="Q21" s="153">
        <v>1000</v>
      </c>
      <c r="R21" s="153">
        <v>1000</v>
      </c>
      <c r="S21" s="138">
        <f t="shared" si="2"/>
        <v>0</v>
      </c>
    </row>
    <row r="22" spans="1:35">
      <c r="A22" s="148" t="s">
        <v>181</v>
      </c>
      <c r="B22" s="143" t="s">
        <v>180</v>
      </c>
      <c r="C22" s="144">
        <v>1</v>
      </c>
      <c r="D22" s="145">
        <v>1000</v>
      </c>
      <c r="E22" s="114">
        <f t="shared" si="9"/>
        <v>1000</v>
      </c>
      <c r="F22" s="109">
        <f>E22*$F$2</f>
        <v>12000</v>
      </c>
      <c r="G22" s="153">
        <v>1000</v>
      </c>
      <c r="H22" s="153">
        <v>1000</v>
      </c>
      <c r="I22" s="153">
        <v>1000</v>
      </c>
      <c r="J22" s="153">
        <v>1000</v>
      </c>
      <c r="K22" s="153">
        <v>1000</v>
      </c>
      <c r="L22" s="153">
        <v>1000</v>
      </c>
      <c r="M22" s="153">
        <v>1000</v>
      </c>
      <c r="N22" s="153">
        <v>1000</v>
      </c>
      <c r="O22" s="153">
        <v>1000</v>
      </c>
      <c r="P22" s="153">
        <v>1000</v>
      </c>
      <c r="Q22" s="153">
        <v>1000</v>
      </c>
      <c r="R22" s="153">
        <v>1000</v>
      </c>
      <c r="S22" s="138">
        <f t="shared" si="2"/>
        <v>0</v>
      </c>
    </row>
    <row r="23" spans="1:35">
      <c r="A23" s="147"/>
      <c r="B23" s="143"/>
      <c r="C23" s="144"/>
      <c r="D23" s="145"/>
      <c r="E23" s="114">
        <f t="shared" si="9"/>
        <v>0</v>
      </c>
      <c r="F23" s="109">
        <f>E23*$F$2</f>
        <v>0</v>
      </c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38">
        <f t="shared" si="2"/>
        <v>0</v>
      </c>
    </row>
    <row r="24" spans="1:35" s="112" customFormat="1">
      <c r="A24" s="110" t="s">
        <v>137</v>
      </c>
      <c r="B24" s="111" t="s">
        <v>123</v>
      </c>
      <c r="C24" s="104" t="s">
        <v>2</v>
      </c>
      <c r="D24" s="104" t="s">
        <v>2</v>
      </c>
      <c r="E24" s="105">
        <f t="shared" ref="E24:R24" si="10">SUM(E25:E30)</f>
        <v>11600</v>
      </c>
      <c r="F24" s="106">
        <f t="shared" si="10"/>
        <v>139200</v>
      </c>
      <c r="G24" s="106">
        <f t="shared" si="10"/>
        <v>11600</v>
      </c>
      <c r="H24" s="106">
        <f t="shared" si="10"/>
        <v>11600</v>
      </c>
      <c r="I24" s="106">
        <f t="shared" si="10"/>
        <v>11600</v>
      </c>
      <c r="J24" s="106">
        <f t="shared" si="10"/>
        <v>11600</v>
      </c>
      <c r="K24" s="106">
        <f t="shared" si="10"/>
        <v>11600</v>
      </c>
      <c r="L24" s="106">
        <f t="shared" si="10"/>
        <v>11600</v>
      </c>
      <c r="M24" s="106">
        <f t="shared" si="10"/>
        <v>11600</v>
      </c>
      <c r="N24" s="106">
        <f t="shared" si="10"/>
        <v>11600</v>
      </c>
      <c r="O24" s="106">
        <f t="shared" si="10"/>
        <v>11600</v>
      </c>
      <c r="P24" s="106">
        <f t="shared" si="10"/>
        <v>11600</v>
      </c>
      <c r="Q24" s="106">
        <f t="shared" si="10"/>
        <v>11600</v>
      </c>
      <c r="R24" s="106">
        <f t="shared" si="10"/>
        <v>11600</v>
      </c>
      <c r="S24" s="138">
        <f t="shared" si="2"/>
        <v>0</v>
      </c>
    </row>
    <row r="25" spans="1:35" s="112" customFormat="1">
      <c r="A25" s="149" t="s">
        <v>185</v>
      </c>
      <c r="B25" s="143" t="s">
        <v>125</v>
      </c>
      <c r="C25" s="144">
        <v>22</v>
      </c>
      <c r="D25" s="145">
        <v>300</v>
      </c>
      <c r="E25" s="114">
        <f t="shared" si="9"/>
        <v>6600</v>
      </c>
      <c r="F25" s="109">
        <f t="shared" ref="F25:F29" si="11">E25*$F$2</f>
        <v>79200</v>
      </c>
      <c r="G25" s="153">
        <v>6600</v>
      </c>
      <c r="H25" s="153">
        <v>6600</v>
      </c>
      <c r="I25" s="153">
        <v>6600</v>
      </c>
      <c r="J25" s="153">
        <v>6600</v>
      </c>
      <c r="K25" s="153">
        <v>6600</v>
      </c>
      <c r="L25" s="153">
        <v>6600</v>
      </c>
      <c r="M25" s="153">
        <v>6600</v>
      </c>
      <c r="N25" s="153">
        <v>6600</v>
      </c>
      <c r="O25" s="153">
        <v>6600</v>
      </c>
      <c r="P25" s="153">
        <v>6600</v>
      </c>
      <c r="Q25" s="153">
        <v>6600</v>
      </c>
      <c r="R25" s="153">
        <v>6600</v>
      </c>
      <c r="S25" s="138">
        <f t="shared" si="2"/>
        <v>0</v>
      </c>
    </row>
    <row r="26" spans="1:35" s="112" customFormat="1">
      <c r="A26" s="146" t="s">
        <v>184</v>
      </c>
      <c r="B26" s="143" t="s">
        <v>126</v>
      </c>
      <c r="C26" s="144">
        <v>1</v>
      </c>
      <c r="D26" s="145">
        <v>5000</v>
      </c>
      <c r="E26" s="114">
        <f t="shared" si="9"/>
        <v>5000</v>
      </c>
      <c r="F26" s="109">
        <f t="shared" si="11"/>
        <v>60000</v>
      </c>
      <c r="G26" s="153">
        <v>5000</v>
      </c>
      <c r="H26" s="153">
        <v>5000</v>
      </c>
      <c r="I26" s="153">
        <v>5000</v>
      </c>
      <c r="J26" s="153">
        <v>5000</v>
      </c>
      <c r="K26" s="153">
        <v>5000</v>
      </c>
      <c r="L26" s="153">
        <v>5000</v>
      </c>
      <c r="M26" s="153">
        <v>5000</v>
      </c>
      <c r="N26" s="153">
        <v>5000</v>
      </c>
      <c r="O26" s="153">
        <v>5000</v>
      </c>
      <c r="P26" s="153">
        <v>5000</v>
      </c>
      <c r="Q26" s="153">
        <v>5000</v>
      </c>
      <c r="R26" s="153">
        <v>5000</v>
      </c>
      <c r="S26" s="138">
        <f t="shared" si="2"/>
        <v>0</v>
      </c>
    </row>
    <row r="27" spans="1:35">
      <c r="A27" s="149"/>
      <c r="B27" s="143"/>
      <c r="C27" s="144"/>
      <c r="D27" s="145"/>
      <c r="E27" s="114">
        <f>D27*C27</f>
        <v>0</v>
      </c>
      <c r="F27" s="109">
        <f t="shared" si="11"/>
        <v>0</v>
      </c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38">
        <f t="shared" si="2"/>
        <v>0</v>
      </c>
    </row>
    <row r="28" spans="1:35">
      <c r="A28" s="146"/>
      <c r="B28" s="143"/>
      <c r="C28" s="144"/>
      <c r="D28" s="145"/>
      <c r="E28" s="114">
        <f>D28*C28</f>
        <v>0</v>
      </c>
      <c r="F28" s="109">
        <f t="shared" si="11"/>
        <v>0</v>
      </c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38">
        <f t="shared" si="2"/>
        <v>0</v>
      </c>
    </row>
    <row r="29" spans="1:35">
      <c r="A29" s="149"/>
      <c r="B29" s="143"/>
      <c r="C29" s="144"/>
      <c r="D29" s="145"/>
      <c r="E29" s="114">
        <f t="shared" si="9"/>
        <v>0</v>
      </c>
      <c r="F29" s="109">
        <f t="shared" si="11"/>
        <v>0</v>
      </c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38">
        <f t="shared" si="2"/>
        <v>0</v>
      </c>
    </row>
    <row r="30" spans="1:35">
      <c r="A30" s="149"/>
      <c r="B30" s="143" t="s">
        <v>126</v>
      </c>
      <c r="C30" s="144"/>
      <c r="D30" s="145"/>
      <c r="E30" s="114">
        <f>D30*C30</f>
        <v>0</v>
      </c>
      <c r="F30" s="109">
        <f>E30*0.5</f>
        <v>0</v>
      </c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38">
        <f t="shared" si="2"/>
        <v>0</v>
      </c>
    </row>
    <row r="31" spans="1:35" s="118" customFormat="1">
      <c r="A31" s="110" t="s">
        <v>127</v>
      </c>
      <c r="B31" s="111" t="s">
        <v>123</v>
      </c>
      <c r="C31" s="115" t="s">
        <v>2</v>
      </c>
      <c r="D31" s="115" t="s">
        <v>2</v>
      </c>
      <c r="E31" s="116">
        <f t="shared" ref="E31:R31" si="12">SUM(E32:E34)</f>
        <v>9600</v>
      </c>
      <c r="F31" s="117">
        <f t="shared" si="12"/>
        <v>115200</v>
      </c>
      <c r="G31" s="117">
        <f t="shared" si="12"/>
        <v>9600</v>
      </c>
      <c r="H31" s="117">
        <f t="shared" si="12"/>
        <v>9600</v>
      </c>
      <c r="I31" s="117">
        <f t="shared" si="12"/>
        <v>9600</v>
      </c>
      <c r="J31" s="117">
        <f t="shared" si="12"/>
        <v>9600</v>
      </c>
      <c r="K31" s="117">
        <f t="shared" si="12"/>
        <v>9600</v>
      </c>
      <c r="L31" s="117">
        <f t="shared" si="12"/>
        <v>9600</v>
      </c>
      <c r="M31" s="117">
        <f t="shared" si="12"/>
        <v>9600</v>
      </c>
      <c r="N31" s="117">
        <f t="shared" si="12"/>
        <v>9600</v>
      </c>
      <c r="O31" s="117">
        <f t="shared" si="12"/>
        <v>9600</v>
      </c>
      <c r="P31" s="117">
        <f t="shared" si="12"/>
        <v>9600</v>
      </c>
      <c r="Q31" s="117">
        <f t="shared" si="12"/>
        <v>9600</v>
      </c>
      <c r="R31" s="117">
        <f t="shared" si="12"/>
        <v>9600</v>
      </c>
      <c r="S31" s="138">
        <f t="shared" si="2"/>
        <v>0</v>
      </c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</row>
    <row r="32" spans="1:35" s="119" customFormat="1">
      <c r="A32" s="150" t="s">
        <v>128</v>
      </c>
      <c r="B32" s="151" t="s">
        <v>123</v>
      </c>
      <c r="C32" s="152"/>
      <c r="D32" s="152"/>
      <c r="E32" s="114">
        <f>D32*C32</f>
        <v>0</v>
      </c>
      <c r="F32" s="109">
        <f>E32*$F$2</f>
        <v>0</v>
      </c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38">
        <f t="shared" si="2"/>
        <v>0</v>
      </c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</row>
    <row r="33" spans="1:35" s="119" customFormat="1">
      <c r="A33" s="150" t="s">
        <v>129</v>
      </c>
      <c r="B33" s="151" t="s">
        <v>186</v>
      </c>
      <c r="C33" s="152">
        <v>80</v>
      </c>
      <c r="D33" s="152">
        <v>120</v>
      </c>
      <c r="E33" s="114">
        <f>D33*C33</f>
        <v>9600</v>
      </c>
      <c r="F33" s="109">
        <f>E33*$F$2</f>
        <v>115200</v>
      </c>
      <c r="G33" s="154">
        <v>9600</v>
      </c>
      <c r="H33" s="154">
        <v>9600</v>
      </c>
      <c r="I33" s="154">
        <v>9600</v>
      </c>
      <c r="J33" s="154">
        <v>9600</v>
      </c>
      <c r="K33" s="154">
        <v>9600</v>
      </c>
      <c r="L33" s="154">
        <v>9600</v>
      </c>
      <c r="M33" s="154">
        <v>9600</v>
      </c>
      <c r="N33" s="154">
        <v>9600</v>
      </c>
      <c r="O33" s="154">
        <v>9600</v>
      </c>
      <c r="P33" s="154">
        <v>9600</v>
      </c>
      <c r="Q33" s="154">
        <v>9600</v>
      </c>
      <c r="R33" s="154">
        <v>9600</v>
      </c>
      <c r="S33" s="138">
        <f t="shared" si="2"/>
        <v>0</v>
      </c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</row>
    <row r="34" spans="1:35" s="119" customFormat="1">
      <c r="A34" s="150" t="s">
        <v>138</v>
      </c>
      <c r="B34" s="151" t="s">
        <v>123</v>
      </c>
      <c r="C34" s="152"/>
      <c r="D34" s="152"/>
      <c r="E34" s="114">
        <f>D34*C34</f>
        <v>0</v>
      </c>
      <c r="F34" s="109">
        <f>E34*$F$2</f>
        <v>0</v>
      </c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38">
        <f t="shared" si="2"/>
        <v>0</v>
      </c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</row>
    <row r="35" spans="1:35" s="112" customFormat="1">
      <c r="A35" s="110" t="s">
        <v>143</v>
      </c>
      <c r="B35" s="111" t="s">
        <v>123</v>
      </c>
      <c r="C35" s="104" t="s">
        <v>2</v>
      </c>
      <c r="D35" s="104" t="s">
        <v>2</v>
      </c>
      <c r="E35" s="105">
        <f t="shared" ref="E35:R35" si="13">(E11+E18+E24+E31)*0.1</f>
        <v>3150</v>
      </c>
      <c r="F35" s="106">
        <f t="shared" si="13"/>
        <v>37800</v>
      </c>
      <c r="G35" s="106">
        <f t="shared" si="13"/>
        <v>3150</v>
      </c>
      <c r="H35" s="106">
        <f t="shared" si="13"/>
        <v>3150</v>
      </c>
      <c r="I35" s="106">
        <f t="shared" si="13"/>
        <v>3150</v>
      </c>
      <c r="J35" s="106">
        <f t="shared" si="13"/>
        <v>3150</v>
      </c>
      <c r="K35" s="106">
        <f t="shared" si="13"/>
        <v>3150</v>
      </c>
      <c r="L35" s="106">
        <f t="shared" si="13"/>
        <v>3150</v>
      </c>
      <c r="M35" s="106">
        <f t="shared" si="13"/>
        <v>3150</v>
      </c>
      <c r="N35" s="106">
        <f t="shared" si="13"/>
        <v>3150</v>
      </c>
      <c r="O35" s="106">
        <f t="shared" si="13"/>
        <v>3150</v>
      </c>
      <c r="P35" s="106">
        <f t="shared" si="13"/>
        <v>3150</v>
      </c>
      <c r="Q35" s="106">
        <f t="shared" si="13"/>
        <v>3150</v>
      </c>
      <c r="R35" s="106">
        <f t="shared" si="13"/>
        <v>3150</v>
      </c>
      <c r="S35" s="138">
        <f t="shared" si="2"/>
        <v>0</v>
      </c>
    </row>
    <row r="36" spans="1:35" s="112" customFormat="1">
      <c r="A36" s="110" t="s">
        <v>130</v>
      </c>
      <c r="B36" s="111" t="s">
        <v>123</v>
      </c>
      <c r="C36" s="104" t="s">
        <v>2</v>
      </c>
      <c r="D36" s="104" t="s">
        <v>2</v>
      </c>
      <c r="E36" s="105">
        <f t="shared" ref="E36:R36" si="14">E11+E18+E24+E35+E31</f>
        <v>34650</v>
      </c>
      <c r="F36" s="106">
        <f t="shared" si="14"/>
        <v>415800</v>
      </c>
      <c r="G36" s="106">
        <f t="shared" si="14"/>
        <v>34650</v>
      </c>
      <c r="H36" s="106">
        <f t="shared" si="14"/>
        <v>34650</v>
      </c>
      <c r="I36" s="106">
        <f t="shared" si="14"/>
        <v>34650</v>
      </c>
      <c r="J36" s="106">
        <f t="shared" si="14"/>
        <v>34650</v>
      </c>
      <c r="K36" s="106">
        <f t="shared" si="14"/>
        <v>34650</v>
      </c>
      <c r="L36" s="106">
        <f t="shared" si="14"/>
        <v>34650</v>
      </c>
      <c r="M36" s="106">
        <f t="shared" si="14"/>
        <v>34650</v>
      </c>
      <c r="N36" s="106">
        <f t="shared" si="14"/>
        <v>34650</v>
      </c>
      <c r="O36" s="106">
        <f t="shared" si="14"/>
        <v>34650</v>
      </c>
      <c r="P36" s="106">
        <f t="shared" si="14"/>
        <v>34650</v>
      </c>
      <c r="Q36" s="106">
        <f t="shared" si="14"/>
        <v>34650</v>
      </c>
      <c r="R36" s="106">
        <f t="shared" si="14"/>
        <v>34650</v>
      </c>
      <c r="S36" s="138">
        <f t="shared" si="2"/>
        <v>0</v>
      </c>
    </row>
    <row r="37" spans="1:35" s="112" customFormat="1">
      <c r="A37" s="120" t="s">
        <v>140</v>
      </c>
      <c r="B37" s="121" t="s">
        <v>123</v>
      </c>
      <c r="C37" s="122" t="s">
        <v>2</v>
      </c>
      <c r="D37" s="123" t="s">
        <v>2</v>
      </c>
      <c r="E37" s="124">
        <f>E5-E36</f>
        <v>45350</v>
      </c>
      <c r="F37" s="125">
        <f>F5-F36</f>
        <v>544200</v>
      </c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37"/>
    </row>
    <row r="38" spans="1:35" s="112" customFormat="1">
      <c r="A38" s="120" t="s">
        <v>131</v>
      </c>
      <c r="B38" s="127" t="s">
        <v>4</v>
      </c>
      <c r="C38" s="122" t="s">
        <v>2</v>
      </c>
      <c r="D38" s="122" t="s">
        <v>2</v>
      </c>
      <c r="E38" s="128">
        <f>E37/E36*100</f>
        <v>130.8802308802309</v>
      </c>
      <c r="F38" s="129">
        <f>F37/F36*100</f>
        <v>130.8802308802309</v>
      </c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37"/>
    </row>
    <row r="39" spans="1:35" s="112" customFormat="1">
      <c r="A39" s="130" t="s">
        <v>132</v>
      </c>
      <c r="B39" s="131" t="s">
        <v>123</v>
      </c>
      <c r="C39" s="99" t="s">
        <v>2</v>
      </c>
      <c r="D39" s="99" t="s">
        <v>2</v>
      </c>
      <c r="E39" s="99" t="s">
        <v>2</v>
      </c>
      <c r="F39" s="99" t="s">
        <v>2</v>
      </c>
      <c r="G39" s="132">
        <f t="shared" ref="G39:R39" si="15">G4+G5-G36</f>
        <v>45350</v>
      </c>
      <c r="H39" s="132">
        <f>H4+H5-H36</f>
        <v>90700</v>
      </c>
      <c r="I39" s="132">
        <f t="shared" si="15"/>
        <v>136050</v>
      </c>
      <c r="J39" s="132">
        <f t="shared" si="15"/>
        <v>181400</v>
      </c>
      <c r="K39" s="132">
        <f t="shared" si="15"/>
        <v>226750</v>
      </c>
      <c r="L39" s="132">
        <f t="shared" si="15"/>
        <v>272100</v>
      </c>
      <c r="M39" s="132">
        <f t="shared" si="15"/>
        <v>317450</v>
      </c>
      <c r="N39" s="132">
        <f t="shared" si="15"/>
        <v>362800</v>
      </c>
      <c r="O39" s="132">
        <f t="shared" si="15"/>
        <v>408150</v>
      </c>
      <c r="P39" s="132">
        <f t="shared" si="15"/>
        <v>453500</v>
      </c>
      <c r="Q39" s="132">
        <f t="shared" si="15"/>
        <v>498850</v>
      </c>
      <c r="R39" s="132">
        <f t="shared" si="15"/>
        <v>544200</v>
      </c>
      <c r="S39" s="137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</row>
    <row r="40" spans="1:35" s="133" customFormat="1">
      <c r="A40" s="175" t="s">
        <v>148</v>
      </c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37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</row>
  </sheetData>
  <mergeCells count="6">
    <mergeCell ref="A40:R40"/>
    <mergeCell ref="A1:R1"/>
    <mergeCell ref="A2:A3"/>
    <mergeCell ref="B2:B3"/>
    <mergeCell ref="C2:E2"/>
    <mergeCell ref="G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28"/>
  <sheetViews>
    <sheetView zoomScale="140" zoomScaleNormal="140" workbookViewId="0">
      <selection activeCell="B2" sqref="B2:L10"/>
    </sheetView>
  </sheetViews>
  <sheetFormatPr defaultColWidth="9.140625" defaultRowHeight="15"/>
  <cols>
    <col min="1" max="1" width="1.42578125" style="5" customWidth="1"/>
    <col min="2" max="2" width="7.85546875" style="5" customWidth="1"/>
    <col min="3" max="3" width="19" style="5" customWidth="1"/>
    <col min="4" max="4" width="8" style="75" customWidth="1"/>
    <col min="5" max="7" width="14.7109375" style="5" customWidth="1"/>
    <col min="8" max="8" width="9.7109375" style="5" bestFit="1" customWidth="1"/>
    <col min="9" max="9" width="11.7109375" style="5" bestFit="1" customWidth="1"/>
    <col min="10" max="10" width="9.5703125" style="5" customWidth="1"/>
    <col min="11" max="11" width="3.42578125" style="5" customWidth="1"/>
    <col min="12" max="12" width="12.5703125" style="5" customWidth="1"/>
    <col min="13" max="16384" width="9.140625" style="5"/>
  </cols>
  <sheetData>
    <row r="1" spans="2:12" ht="4.5" customHeight="1"/>
    <row r="2" spans="2:12" ht="18.75">
      <c r="B2" s="179" t="s">
        <v>85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</row>
    <row r="3" spans="2:12" ht="3.75" customHeight="1"/>
    <row r="4" spans="2:12" s="63" customFormat="1" ht="53.25" customHeight="1">
      <c r="B4" s="64" t="s">
        <v>5</v>
      </c>
      <c r="C4" s="64" t="s">
        <v>84</v>
      </c>
      <c r="D4" s="74" t="s">
        <v>1</v>
      </c>
      <c r="E4" s="74" t="s">
        <v>82</v>
      </c>
      <c r="F4" s="74" t="s">
        <v>117</v>
      </c>
      <c r="G4" s="74" t="s">
        <v>118</v>
      </c>
      <c r="H4" s="64" t="s">
        <v>77</v>
      </c>
      <c r="I4" s="64" t="s">
        <v>78</v>
      </c>
      <c r="J4" s="64" t="s">
        <v>79</v>
      </c>
      <c r="L4" s="64" t="s">
        <v>80</v>
      </c>
    </row>
    <row r="5" spans="2:12" s="1" customFormat="1" ht="38.25">
      <c r="B5" s="4">
        <v>1</v>
      </c>
      <c r="C5" s="162" t="s">
        <v>160</v>
      </c>
      <c r="D5" s="91" t="s">
        <v>161</v>
      </c>
      <c r="E5" s="92">
        <v>1440</v>
      </c>
      <c r="F5" s="92">
        <v>150</v>
      </c>
      <c r="G5" s="92">
        <v>90</v>
      </c>
      <c r="H5" s="66">
        <f>E5*F5</f>
        <v>216000</v>
      </c>
      <c r="I5" s="66">
        <f>E5*G5</f>
        <v>129600</v>
      </c>
      <c r="J5" s="66">
        <f>H5-I5</f>
        <v>86400</v>
      </c>
      <c r="L5" s="76">
        <f>J5/I5</f>
        <v>0.66666666666666663</v>
      </c>
    </row>
    <row r="6" spans="2:12" s="1" customFormat="1" ht="12.75">
      <c r="B6" s="4">
        <v>2</v>
      </c>
      <c r="C6" s="162" t="s">
        <v>162</v>
      </c>
      <c r="D6" s="91" t="s">
        <v>163</v>
      </c>
      <c r="E6" s="92">
        <v>24000</v>
      </c>
      <c r="F6" s="92">
        <v>10</v>
      </c>
      <c r="G6" s="92">
        <v>4</v>
      </c>
      <c r="H6" s="66">
        <f t="shared" ref="H6:H9" si="0">E6*F6</f>
        <v>240000</v>
      </c>
      <c r="I6" s="66">
        <f t="shared" ref="I6:I9" si="1">E6*G6</f>
        <v>96000</v>
      </c>
      <c r="J6" s="66">
        <f t="shared" ref="J6:J9" si="2">H6-I6</f>
        <v>144000</v>
      </c>
      <c r="L6" s="76">
        <f t="shared" ref="L6:L9" si="3">J6/I6</f>
        <v>1.5</v>
      </c>
    </row>
    <row r="7" spans="2:12" s="1" customFormat="1" ht="25.5">
      <c r="B7" s="4">
        <v>3</v>
      </c>
      <c r="C7" s="162" t="s">
        <v>164</v>
      </c>
      <c r="D7" s="91" t="s">
        <v>165</v>
      </c>
      <c r="E7" s="92">
        <v>120000</v>
      </c>
      <c r="F7" s="92">
        <v>2</v>
      </c>
      <c r="G7" s="92">
        <v>1</v>
      </c>
      <c r="H7" s="66">
        <f t="shared" si="0"/>
        <v>240000</v>
      </c>
      <c r="I7" s="66">
        <f t="shared" si="1"/>
        <v>120000</v>
      </c>
      <c r="J7" s="66">
        <f t="shared" si="2"/>
        <v>120000</v>
      </c>
      <c r="L7" s="76">
        <f t="shared" si="3"/>
        <v>1</v>
      </c>
    </row>
    <row r="8" spans="2:12" s="1" customFormat="1" ht="25.5">
      <c r="B8" s="4">
        <v>4</v>
      </c>
      <c r="C8" s="162" t="s">
        <v>166</v>
      </c>
      <c r="D8" s="91" t="s">
        <v>161</v>
      </c>
      <c r="E8" s="92">
        <v>720</v>
      </c>
      <c r="F8" s="92">
        <v>200</v>
      </c>
      <c r="G8" s="92">
        <v>100</v>
      </c>
      <c r="H8" s="66">
        <f t="shared" si="0"/>
        <v>144000</v>
      </c>
      <c r="I8" s="66">
        <f t="shared" si="1"/>
        <v>72000</v>
      </c>
      <c r="J8" s="66">
        <f t="shared" si="2"/>
        <v>72000</v>
      </c>
      <c r="L8" s="76">
        <f t="shared" si="3"/>
        <v>1</v>
      </c>
    </row>
    <row r="9" spans="2:12" s="1" customFormat="1" ht="25.5">
      <c r="B9" s="4">
        <v>5</v>
      </c>
      <c r="C9" s="162" t="s">
        <v>167</v>
      </c>
      <c r="D9" s="91" t="s">
        <v>168</v>
      </c>
      <c r="E9" s="92">
        <v>240</v>
      </c>
      <c r="F9" s="92">
        <v>500</v>
      </c>
      <c r="G9" s="92">
        <v>200</v>
      </c>
      <c r="H9" s="66">
        <f t="shared" si="0"/>
        <v>120000</v>
      </c>
      <c r="I9" s="66">
        <f t="shared" si="1"/>
        <v>48000</v>
      </c>
      <c r="J9" s="66">
        <f t="shared" si="2"/>
        <v>72000</v>
      </c>
      <c r="L9" s="76">
        <f t="shared" si="3"/>
        <v>1.5</v>
      </c>
    </row>
    <row r="10" spans="2:12" s="3" customFormat="1" ht="12.75">
      <c r="B10" s="180" t="s">
        <v>30</v>
      </c>
      <c r="C10" s="180"/>
      <c r="D10" s="68" t="s">
        <v>2</v>
      </c>
      <c r="E10" s="68" t="s">
        <v>2</v>
      </c>
      <c r="F10" s="68" t="s">
        <v>2</v>
      </c>
      <c r="G10" s="68" t="s">
        <v>2</v>
      </c>
      <c r="H10" s="67">
        <f>SUM(H5:H9)</f>
        <v>960000</v>
      </c>
      <c r="I10" s="67">
        <f t="shared" ref="I10:J10" si="4">SUM(I5:I9)</f>
        <v>465600</v>
      </c>
      <c r="J10" s="67">
        <f t="shared" si="4"/>
        <v>494400</v>
      </c>
      <c r="L10" s="77">
        <f>J10/I10</f>
        <v>1.0618556701030928</v>
      </c>
    </row>
    <row r="11" spans="2:12" s="1" customFormat="1" ht="5.25" customHeight="1">
      <c r="B11" s="2"/>
      <c r="D11" s="2"/>
    </row>
    <row r="12" spans="2:12" s="156" customFormat="1" ht="12.75">
      <c r="B12" s="155" t="s">
        <v>114</v>
      </c>
      <c r="D12" s="157"/>
    </row>
    <row r="13" spans="2:12" s="156" customFormat="1" ht="12.75">
      <c r="B13" s="155" t="s">
        <v>146</v>
      </c>
      <c r="D13" s="157"/>
    </row>
    <row r="14" spans="2:12" s="1" customFormat="1" ht="12.75">
      <c r="B14" s="2"/>
      <c r="D14" s="2"/>
    </row>
    <row r="15" spans="2:12" s="1" customFormat="1" ht="12.75">
      <c r="B15" s="4" t="s">
        <v>147</v>
      </c>
      <c r="C15" s="65" t="s">
        <v>83</v>
      </c>
      <c r="D15" s="4" t="s">
        <v>20</v>
      </c>
      <c r="E15" s="66">
        <v>100</v>
      </c>
      <c r="F15" s="66">
        <v>50</v>
      </c>
      <c r="G15" s="66">
        <v>25</v>
      </c>
      <c r="H15" s="66">
        <f t="shared" ref="H15" si="5">E15*F15</f>
        <v>5000</v>
      </c>
      <c r="I15" s="66">
        <f t="shared" ref="I15" si="6">E15*G15</f>
        <v>2500</v>
      </c>
      <c r="J15" s="66">
        <f>H15-I15</f>
        <v>2500</v>
      </c>
      <c r="L15" s="76">
        <f>J15/I15</f>
        <v>1</v>
      </c>
    </row>
    <row r="16" spans="2:12" s="1" customFormat="1" ht="12.75">
      <c r="B16" s="2"/>
      <c r="D16" s="2"/>
    </row>
    <row r="17" spans="2:4" s="1" customFormat="1" ht="12.75">
      <c r="B17" s="2"/>
      <c r="D17" s="2"/>
    </row>
    <row r="18" spans="2:4" s="1" customFormat="1" ht="12.75">
      <c r="B18" s="2"/>
      <c r="D18" s="2"/>
    </row>
    <row r="19" spans="2:4" s="1" customFormat="1" ht="12.75">
      <c r="B19" s="2"/>
      <c r="D19" s="2"/>
    </row>
    <row r="20" spans="2:4" s="1" customFormat="1" ht="12.75">
      <c r="B20" s="2"/>
      <c r="D20" s="2"/>
    </row>
    <row r="21" spans="2:4" s="1" customFormat="1" ht="12.75">
      <c r="B21" s="2"/>
      <c r="D21" s="2"/>
    </row>
    <row r="22" spans="2:4" s="1" customFormat="1" ht="12.75">
      <c r="B22" s="2"/>
      <c r="D22" s="2"/>
    </row>
    <row r="23" spans="2:4" s="1" customFormat="1" ht="12.75">
      <c r="D23" s="2"/>
    </row>
    <row r="24" spans="2:4" s="1" customFormat="1" ht="12.75">
      <c r="D24" s="2"/>
    </row>
    <row r="25" spans="2:4" s="1" customFormat="1" ht="12.75">
      <c r="D25" s="2"/>
    </row>
    <row r="26" spans="2:4" s="1" customFormat="1" ht="12.75">
      <c r="D26" s="2"/>
    </row>
    <row r="27" spans="2:4" s="1" customFormat="1" ht="12.75">
      <c r="D27" s="2"/>
    </row>
    <row r="28" spans="2:4" s="1" customFormat="1" ht="12.75">
      <c r="D28" s="2"/>
    </row>
  </sheetData>
  <mergeCells count="2">
    <mergeCell ref="B2:L2"/>
    <mergeCell ref="B10:C10"/>
  </mergeCells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875-1BDA-4B62-80EF-8DEAFCA16E29}">
  <dimension ref="A1:E18"/>
  <sheetViews>
    <sheetView tabSelected="1" topLeftCell="A4" zoomScale="154" zoomScaleNormal="154" workbookViewId="0">
      <selection activeCell="H10" sqref="H10"/>
    </sheetView>
  </sheetViews>
  <sheetFormatPr defaultRowHeight="15"/>
  <cols>
    <col min="2" max="2" width="9.5703125" bestFit="1" customWidth="1"/>
    <col min="3" max="3" width="45.28515625" customWidth="1"/>
    <col min="4" max="4" width="0.140625" customWidth="1"/>
    <col min="5" max="5" width="39.42578125" customWidth="1"/>
  </cols>
  <sheetData>
    <row r="1" spans="1:5">
      <c r="C1" s="193" t="s">
        <v>224</v>
      </c>
      <c r="D1" s="193"/>
      <c r="E1" s="193"/>
    </row>
    <row r="2" spans="1:5">
      <c r="A2" s="187"/>
      <c r="B2" s="188"/>
      <c r="C2" s="189" t="s">
        <v>213</v>
      </c>
      <c r="D2" s="189"/>
      <c r="E2" s="189"/>
    </row>
    <row r="3" spans="1:5">
      <c r="A3" s="187"/>
      <c r="B3" s="188"/>
      <c r="C3" s="190" t="s">
        <v>214</v>
      </c>
      <c r="D3" s="188"/>
      <c r="E3" s="190" t="s">
        <v>215</v>
      </c>
    </row>
    <row r="4" spans="1:5" ht="36.75" customHeight="1">
      <c r="A4" s="191" t="s">
        <v>216</v>
      </c>
      <c r="B4" s="188" t="s">
        <v>217</v>
      </c>
      <c r="C4" s="192" t="s">
        <v>225</v>
      </c>
      <c r="D4" s="192"/>
      <c r="E4" s="192" t="s">
        <v>226</v>
      </c>
    </row>
    <row r="5" spans="1:5" ht="24.75">
      <c r="A5" s="187"/>
      <c r="B5" s="188" t="s">
        <v>218</v>
      </c>
      <c r="C5" s="192" t="s">
        <v>227</v>
      </c>
      <c r="D5" s="192"/>
      <c r="E5" s="192" t="s">
        <v>228</v>
      </c>
    </row>
    <row r="6" spans="1:5" ht="24.75">
      <c r="A6" s="187"/>
      <c r="B6" s="188" t="s">
        <v>219</v>
      </c>
      <c r="C6" s="192" t="s">
        <v>229</v>
      </c>
      <c r="D6" s="192"/>
      <c r="E6" s="192" t="s">
        <v>230</v>
      </c>
    </row>
    <row r="7" spans="1:5" ht="24.75">
      <c r="A7" s="187"/>
      <c r="B7" s="188" t="s">
        <v>220</v>
      </c>
      <c r="C7" s="192" t="s">
        <v>232</v>
      </c>
      <c r="D7" s="192"/>
      <c r="E7" s="192" t="s">
        <v>231</v>
      </c>
    </row>
    <row r="8" spans="1:5" ht="24.75">
      <c r="A8" s="187"/>
      <c r="B8" s="188" t="s">
        <v>221</v>
      </c>
      <c r="C8" s="192" t="s">
        <v>233</v>
      </c>
      <c r="D8" s="192"/>
      <c r="E8" s="192" t="s">
        <v>234</v>
      </c>
    </row>
    <row r="9" spans="1:5">
      <c r="A9" s="187"/>
      <c r="B9" s="188"/>
      <c r="C9" s="192"/>
      <c r="D9" s="192"/>
      <c r="E9" s="192"/>
    </row>
    <row r="10" spans="1:5">
      <c r="A10" s="191" t="s">
        <v>222</v>
      </c>
      <c r="B10" s="188"/>
      <c r="C10" s="190" t="s">
        <v>246</v>
      </c>
      <c r="D10" s="188"/>
      <c r="E10" s="190" t="s">
        <v>223</v>
      </c>
    </row>
    <row r="11" spans="1:5" ht="24.75" customHeight="1">
      <c r="A11" s="187"/>
      <c r="B11" s="188"/>
      <c r="C11" s="192" t="s">
        <v>235</v>
      </c>
      <c r="D11" s="192"/>
      <c r="E11" s="192" t="s">
        <v>237</v>
      </c>
    </row>
    <row r="12" spans="1:5" ht="24.75">
      <c r="A12" s="187"/>
      <c r="B12" s="188"/>
      <c r="C12" s="192" t="s">
        <v>236</v>
      </c>
      <c r="D12" s="192"/>
      <c r="E12" s="192" t="s">
        <v>238</v>
      </c>
    </row>
    <row r="13" spans="1:5" ht="24.75">
      <c r="A13" s="187"/>
      <c r="B13" s="188"/>
      <c r="C13" s="192" t="s">
        <v>242</v>
      </c>
      <c r="D13" s="192"/>
      <c r="E13" s="192" t="s">
        <v>239</v>
      </c>
    </row>
    <row r="14" spans="1:5" ht="24.75">
      <c r="A14" s="187"/>
      <c r="B14" s="188"/>
      <c r="C14" s="192" t="s">
        <v>243</v>
      </c>
      <c r="D14" s="192"/>
      <c r="E14" s="192" t="s">
        <v>240</v>
      </c>
    </row>
    <row r="15" spans="1:5" ht="24.75">
      <c r="A15" s="187"/>
      <c r="B15" s="188"/>
      <c r="C15" s="192" t="s">
        <v>244</v>
      </c>
      <c r="D15" s="192"/>
      <c r="E15" s="192" t="s">
        <v>241</v>
      </c>
    </row>
    <row r="16" spans="1:5" ht="24.75">
      <c r="A16" s="187"/>
      <c r="B16" s="188"/>
      <c r="C16" s="192" t="s">
        <v>245</v>
      </c>
      <c r="D16" s="192"/>
      <c r="E16" s="192"/>
    </row>
    <row r="17" spans="1:5">
      <c r="A17" s="187"/>
      <c r="B17" s="188"/>
      <c r="C17" s="192"/>
      <c r="D17" s="188"/>
      <c r="E17" s="188"/>
    </row>
    <row r="18" spans="1:5">
      <c r="A18" s="187"/>
      <c r="B18" s="188"/>
      <c r="C18" s="188"/>
      <c r="D18" s="188"/>
      <c r="E18" s="188"/>
    </row>
  </sheetData>
  <mergeCells count="2">
    <mergeCell ref="C2:E2"/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M125"/>
  <sheetViews>
    <sheetView zoomScale="160" zoomScaleNormal="160" workbookViewId="0">
      <selection activeCell="D10" sqref="D10"/>
    </sheetView>
  </sheetViews>
  <sheetFormatPr defaultRowHeight="12.75"/>
  <cols>
    <col min="1" max="1" width="1.28515625" style="8" customWidth="1"/>
    <col min="2" max="2" width="4.28515625" style="9" bestFit="1" customWidth="1"/>
    <col min="3" max="3" width="37.7109375" style="11" bestFit="1" customWidth="1"/>
    <col min="4" max="4" width="8.85546875" style="43" bestFit="1" customWidth="1"/>
    <col min="5" max="6" width="8.85546875" style="8" bestFit="1" customWidth="1"/>
    <col min="7" max="10" width="8.85546875" style="8" customWidth="1"/>
    <col min="11" max="11" width="1.5703125" style="8" customWidth="1"/>
    <col min="12" max="12" width="20.7109375" style="45" bestFit="1" customWidth="1"/>
    <col min="13" max="13" width="19.5703125" style="8" bestFit="1" customWidth="1"/>
    <col min="14" max="252" width="9.140625" style="8"/>
    <col min="253" max="253" width="2.85546875" style="8" customWidth="1"/>
    <col min="254" max="254" width="40.7109375" style="8" bestFit="1" customWidth="1"/>
    <col min="255" max="259" width="7.5703125" style="8" bestFit="1" customWidth="1"/>
    <col min="260" max="260" width="9.140625" style="8" bestFit="1" customWidth="1"/>
    <col min="261" max="508" width="9.140625" style="8"/>
    <col min="509" max="509" width="2.85546875" style="8" customWidth="1"/>
    <col min="510" max="510" width="40.7109375" style="8" bestFit="1" customWidth="1"/>
    <col min="511" max="515" width="7.5703125" style="8" bestFit="1" customWidth="1"/>
    <col min="516" max="516" width="9.140625" style="8" bestFit="1" customWidth="1"/>
    <col min="517" max="764" width="9.140625" style="8"/>
    <col min="765" max="765" width="2.85546875" style="8" customWidth="1"/>
    <col min="766" max="766" width="40.7109375" style="8" bestFit="1" customWidth="1"/>
    <col min="767" max="771" width="7.5703125" style="8" bestFit="1" customWidth="1"/>
    <col min="772" max="772" width="9.140625" style="8" bestFit="1" customWidth="1"/>
    <col min="773" max="1020" width="9.140625" style="8"/>
    <col min="1021" max="1021" width="2.85546875" style="8" customWidth="1"/>
    <col min="1022" max="1022" width="40.7109375" style="8" bestFit="1" customWidth="1"/>
    <col min="1023" max="1027" width="7.5703125" style="8" bestFit="1" customWidth="1"/>
    <col min="1028" max="1028" width="9.140625" style="8" bestFit="1" customWidth="1"/>
    <col min="1029" max="1276" width="9.140625" style="8"/>
    <col min="1277" max="1277" width="2.85546875" style="8" customWidth="1"/>
    <col min="1278" max="1278" width="40.7109375" style="8" bestFit="1" customWidth="1"/>
    <col min="1279" max="1283" width="7.5703125" style="8" bestFit="1" customWidth="1"/>
    <col min="1284" max="1284" width="9.140625" style="8" bestFit="1" customWidth="1"/>
    <col min="1285" max="1532" width="9.140625" style="8"/>
    <col min="1533" max="1533" width="2.85546875" style="8" customWidth="1"/>
    <col min="1534" max="1534" width="40.7109375" style="8" bestFit="1" customWidth="1"/>
    <col min="1535" max="1539" width="7.5703125" style="8" bestFit="1" customWidth="1"/>
    <col min="1540" max="1540" width="9.140625" style="8" bestFit="1" customWidth="1"/>
    <col min="1541" max="1788" width="9.140625" style="8"/>
    <col min="1789" max="1789" width="2.85546875" style="8" customWidth="1"/>
    <col min="1790" max="1790" width="40.7109375" style="8" bestFit="1" customWidth="1"/>
    <col min="1791" max="1795" width="7.5703125" style="8" bestFit="1" customWidth="1"/>
    <col min="1796" max="1796" width="9.140625" style="8" bestFit="1" customWidth="1"/>
    <col min="1797" max="2044" width="9.140625" style="8"/>
    <col min="2045" max="2045" width="2.85546875" style="8" customWidth="1"/>
    <col min="2046" max="2046" width="40.7109375" style="8" bestFit="1" customWidth="1"/>
    <col min="2047" max="2051" width="7.5703125" style="8" bestFit="1" customWidth="1"/>
    <col min="2052" max="2052" width="9.140625" style="8" bestFit="1" customWidth="1"/>
    <col min="2053" max="2300" width="9.140625" style="8"/>
    <col min="2301" max="2301" width="2.85546875" style="8" customWidth="1"/>
    <col min="2302" max="2302" width="40.7109375" style="8" bestFit="1" customWidth="1"/>
    <col min="2303" max="2307" width="7.5703125" style="8" bestFit="1" customWidth="1"/>
    <col min="2308" max="2308" width="9.140625" style="8" bestFit="1" customWidth="1"/>
    <col min="2309" max="2556" width="9.140625" style="8"/>
    <col min="2557" max="2557" width="2.85546875" style="8" customWidth="1"/>
    <col min="2558" max="2558" width="40.7109375" style="8" bestFit="1" customWidth="1"/>
    <col min="2559" max="2563" width="7.5703125" style="8" bestFit="1" customWidth="1"/>
    <col min="2564" max="2564" width="9.140625" style="8" bestFit="1" customWidth="1"/>
    <col min="2565" max="2812" width="9.140625" style="8"/>
    <col min="2813" max="2813" width="2.85546875" style="8" customWidth="1"/>
    <col min="2814" max="2814" width="40.7109375" style="8" bestFit="1" customWidth="1"/>
    <col min="2815" max="2819" width="7.5703125" style="8" bestFit="1" customWidth="1"/>
    <col min="2820" max="2820" width="9.140625" style="8" bestFit="1" customWidth="1"/>
    <col min="2821" max="3068" width="9.140625" style="8"/>
    <col min="3069" max="3069" width="2.85546875" style="8" customWidth="1"/>
    <col min="3070" max="3070" width="40.7109375" style="8" bestFit="1" customWidth="1"/>
    <col min="3071" max="3075" width="7.5703125" style="8" bestFit="1" customWidth="1"/>
    <col min="3076" max="3076" width="9.140625" style="8" bestFit="1" customWidth="1"/>
    <col min="3077" max="3324" width="9.140625" style="8"/>
    <col min="3325" max="3325" width="2.85546875" style="8" customWidth="1"/>
    <col min="3326" max="3326" width="40.7109375" style="8" bestFit="1" customWidth="1"/>
    <col min="3327" max="3331" width="7.5703125" style="8" bestFit="1" customWidth="1"/>
    <col min="3332" max="3332" width="9.140625" style="8" bestFit="1" customWidth="1"/>
    <col min="3333" max="3580" width="9.140625" style="8"/>
    <col min="3581" max="3581" width="2.85546875" style="8" customWidth="1"/>
    <col min="3582" max="3582" width="40.7109375" style="8" bestFit="1" customWidth="1"/>
    <col min="3583" max="3587" width="7.5703125" style="8" bestFit="1" customWidth="1"/>
    <col min="3588" max="3588" width="9.140625" style="8" bestFit="1" customWidth="1"/>
    <col min="3589" max="3836" width="9.140625" style="8"/>
    <col min="3837" max="3837" width="2.85546875" style="8" customWidth="1"/>
    <col min="3838" max="3838" width="40.7109375" style="8" bestFit="1" customWidth="1"/>
    <col min="3839" max="3843" width="7.5703125" style="8" bestFit="1" customWidth="1"/>
    <col min="3844" max="3844" width="9.140625" style="8" bestFit="1" customWidth="1"/>
    <col min="3845" max="4092" width="9.140625" style="8"/>
    <col min="4093" max="4093" width="2.85546875" style="8" customWidth="1"/>
    <col min="4094" max="4094" width="40.7109375" style="8" bestFit="1" customWidth="1"/>
    <col min="4095" max="4099" width="7.5703125" style="8" bestFit="1" customWidth="1"/>
    <col min="4100" max="4100" width="9.140625" style="8" bestFit="1" customWidth="1"/>
    <col min="4101" max="4348" width="9.140625" style="8"/>
    <col min="4349" max="4349" width="2.85546875" style="8" customWidth="1"/>
    <col min="4350" max="4350" width="40.7109375" style="8" bestFit="1" customWidth="1"/>
    <col min="4351" max="4355" width="7.5703125" style="8" bestFit="1" customWidth="1"/>
    <col min="4356" max="4356" width="9.140625" style="8" bestFit="1" customWidth="1"/>
    <col min="4357" max="4604" width="9.140625" style="8"/>
    <col min="4605" max="4605" width="2.85546875" style="8" customWidth="1"/>
    <col min="4606" max="4606" width="40.7109375" style="8" bestFit="1" customWidth="1"/>
    <col min="4607" max="4611" width="7.5703125" style="8" bestFit="1" customWidth="1"/>
    <col min="4612" max="4612" width="9.140625" style="8" bestFit="1" customWidth="1"/>
    <col min="4613" max="4860" width="9.140625" style="8"/>
    <col min="4861" max="4861" width="2.85546875" style="8" customWidth="1"/>
    <col min="4862" max="4862" width="40.7109375" style="8" bestFit="1" customWidth="1"/>
    <col min="4863" max="4867" width="7.5703125" style="8" bestFit="1" customWidth="1"/>
    <col min="4868" max="4868" width="9.140625" style="8" bestFit="1" customWidth="1"/>
    <col min="4869" max="5116" width="9.140625" style="8"/>
    <col min="5117" max="5117" width="2.85546875" style="8" customWidth="1"/>
    <col min="5118" max="5118" width="40.7109375" style="8" bestFit="1" customWidth="1"/>
    <col min="5119" max="5123" width="7.5703125" style="8" bestFit="1" customWidth="1"/>
    <col min="5124" max="5124" width="9.140625" style="8" bestFit="1" customWidth="1"/>
    <col min="5125" max="5372" width="9.140625" style="8"/>
    <col min="5373" max="5373" width="2.85546875" style="8" customWidth="1"/>
    <col min="5374" max="5374" width="40.7109375" style="8" bestFit="1" customWidth="1"/>
    <col min="5375" max="5379" width="7.5703125" style="8" bestFit="1" customWidth="1"/>
    <col min="5380" max="5380" width="9.140625" style="8" bestFit="1" customWidth="1"/>
    <col min="5381" max="5628" width="9.140625" style="8"/>
    <col min="5629" max="5629" width="2.85546875" style="8" customWidth="1"/>
    <col min="5630" max="5630" width="40.7109375" style="8" bestFit="1" customWidth="1"/>
    <col min="5631" max="5635" width="7.5703125" style="8" bestFit="1" customWidth="1"/>
    <col min="5636" max="5636" width="9.140625" style="8" bestFit="1" customWidth="1"/>
    <col min="5637" max="5884" width="9.140625" style="8"/>
    <col min="5885" max="5885" width="2.85546875" style="8" customWidth="1"/>
    <col min="5886" max="5886" width="40.7109375" style="8" bestFit="1" customWidth="1"/>
    <col min="5887" max="5891" width="7.5703125" style="8" bestFit="1" customWidth="1"/>
    <col min="5892" max="5892" width="9.140625" style="8" bestFit="1" customWidth="1"/>
    <col min="5893" max="6140" width="9.140625" style="8"/>
    <col min="6141" max="6141" width="2.85546875" style="8" customWidth="1"/>
    <col min="6142" max="6142" width="40.7109375" style="8" bestFit="1" customWidth="1"/>
    <col min="6143" max="6147" width="7.5703125" style="8" bestFit="1" customWidth="1"/>
    <col min="6148" max="6148" width="9.140625" style="8" bestFit="1" customWidth="1"/>
    <col min="6149" max="6396" width="9.140625" style="8"/>
    <col min="6397" max="6397" width="2.85546875" style="8" customWidth="1"/>
    <col min="6398" max="6398" width="40.7109375" style="8" bestFit="1" customWidth="1"/>
    <col min="6399" max="6403" width="7.5703125" style="8" bestFit="1" customWidth="1"/>
    <col min="6404" max="6404" width="9.140625" style="8" bestFit="1" customWidth="1"/>
    <col min="6405" max="6652" width="9.140625" style="8"/>
    <col min="6653" max="6653" width="2.85546875" style="8" customWidth="1"/>
    <col min="6654" max="6654" width="40.7109375" style="8" bestFit="1" customWidth="1"/>
    <col min="6655" max="6659" width="7.5703125" style="8" bestFit="1" customWidth="1"/>
    <col min="6660" max="6660" width="9.140625" style="8" bestFit="1" customWidth="1"/>
    <col min="6661" max="6908" width="9.140625" style="8"/>
    <col min="6909" max="6909" width="2.85546875" style="8" customWidth="1"/>
    <col min="6910" max="6910" width="40.7109375" style="8" bestFit="1" customWidth="1"/>
    <col min="6911" max="6915" width="7.5703125" style="8" bestFit="1" customWidth="1"/>
    <col min="6916" max="6916" width="9.140625" style="8" bestFit="1" customWidth="1"/>
    <col min="6917" max="7164" width="9.140625" style="8"/>
    <col min="7165" max="7165" width="2.85546875" style="8" customWidth="1"/>
    <col min="7166" max="7166" width="40.7109375" style="8" bestFit="1" customWidth="1"/>
    <col min="7167" max="7171" width="7.5703125" style="8" bestFit="1" customWidth="1"/>
    <col min="7172" max="7172" width="9.140625" style="8" bestFit="1" customWidth="1"/>
    <col min="7173" max="7420" width="9.140625" style="8"/>
    <col min="7421" max="7421" width="2.85546875" style="8" customWidth="1"/>
    <col min="7422" max="7422" width="40.7109375" style="8" bestFit="1" customWidth="1"/>
    <col min="7423" max="7427" width="7.5703125" style="8" bestFit="1" customWidth="1"/>
    <col min="7428" max="7428" width="9.140625" style="8" bestFit="1" customWidth="1"/>
    <col min="7429" max="7676" width="9.140625" style="8"/>
    <col min="7677" max="7677" width="2.85546875" style="8" customWidth="1"/>
    <col min="7678" max="7678" width="40.7109375" style="8" bestFit="1" customWidth="1"/>
    <col min="7679" max="7683" width="7.5703125" style="8" bestFit="1" customWidth="1"/>
    <col min="7684" max="7684" width="9.140625" style="8" bestFit="1" customWidth="1"/>
    <col min="7685" max="7932" width="9.140625" style="8"/>
    <col min="7933" max="7933" width="2.85546875" style="8" customWidth="1"/>
    <col min="7934" max="7934" width="40.7109375" style="8" bestFit="1" customWidth="1"/>
    <col min="7935" max="7939" width="7.5703125" style="8" bestFit="1" customWidth="1"/>
    <col min="7940" max="7940" width="9.140625" style="8" bestFit="1" customWidth="1"/>
    <col min="7941" max="8188" width="9.140625" style="8"/>
    <col min="8189" max="8189" width="2.85546875" style="8" customWidth="1"/>
    <col min="8190" max="8190" width="40.7109375" style="8" bestFit="1" customWidth="1"/>
    <col min="8191" max="8195" width="7.5703125" style="8" bestFit="1" customWidth="1"/>
    <col min="8196" max="8196" width="9.140625" style="8" bestFit="1" customWidth="1"/>
    <col min="8197" max="8444" width="9.140625" style="8"/>
    <col min="8445" max="8445" width="2.85546875" style="8" customWidth="1"/>
    <col min="8446" max="8446" width="40.7109375" style="8" bestFit="1" customWidth="1"/>
    <col min="8447" max="8451" width="7.5703125" style="8" bestFit="1" customWidth="1"/>
    <col min="8452" max="8452" width="9.140625" style="8" bestFit="1" customWidth="1"/>
    <col min="8453" max="8700" width="9.140625" style="8"/>
    <col min="8701" max="8701" width="2.85546875" style="8" customWidth="1"/>
    <col min="8702" max="8702" width="40.7109375" style="8" bestFit="1" customWidth="1"/>
    <col min="8703" max="8707" width="7.5703125" style="8" bestFit="1" customWidth="1"/>
    <col min="8708" max="8708" width="9.140625" style="8" bestFit="1" customWidth="1"/>
    <col min="8709" max="8956" width="9.140625" style="8"/>
    <col min="8957" max="8957" width="2.85546875" style="8" customWidth="1"/>
    <col min="8958" max="8958" width="40.7109375" style="8" bestFit="1" customWidth="1"/>
    <col min="8959" max="8963" width="7.5703125" style="8" bestFit="1" customWidth="1"/>
    <col min="8964" max="8964" width="9.140625" style="8" bestFit="1" customWidth="1"/>
    <col min="8965" max="9212" width="9.140625" style="8"/>
    <col min="9213" max="9213" width="2.85546875" style="8" customWidth="1"/>
    <col min="9214" max="9214" width="40.7109375" style="8" bestFit="1" customWidth="1"/>
    <col min="9215" max="9219" width="7.5703125" style="8" bestFit="1" customWidth="1"/>
    <col min="9220" max="9220" width="9.140625" style="8" bestFit="1" customWidth="1"/>
    <col min="9221" max="9468" width="9.140625" style="8"/>
    <col min="9469" max="9469" width="2.85546875" style="8" customWidth="1"/>
    <col min="9470" max="9470" width="40.7109375" style="8" bestFit="1" customWidth="1"/>
    <col min="9471" max="9475" width="7.5703125" style="8" bestFit="1" customWidth="1"/>
    <col min="9476" max="9476" width="9.140625" style="8" bestFit="1" customWidth="1"/>
    <col min="9477" max="9724" width="9.140625" style="8"/>
    <col min="9725" max="9725" width="2.85546875" style="8" customWidth="1"/>
    <col min="9726" max="9726" width="40.7109375" style="8" bestFit="1" customWidth="1"/>
    <col min="9727" max="9731" width="7.5703125" style="8" bestFit="1" customWidth="1"/>
    <col min="9732" max="9732" width="9.140625" style="8" bestFit="1" customWidth="1"/>
    <col min="9733" max="9980" width="9.140625" style="8"/>
    <col min="9981" max="9981" width="2.85546875" style="8" customWidth="1"/>
    <col min="9982" max="9982" width="40.7109375" style="8" bestFit="1" customWidth="1"/>
    <col min="9983" max="9987" width="7.5703125" style="8" bestFit="1" customWidth="1"/>
    <col min="9988" max="9988" width="9.140625" style="8" bestFit="1" customWidth="1"/>
    <col min="9989" max="10236" width="9.140625" style="8"/>
    <col min="10237" max="10237" width="2.85546875" style="8" customWidth="1"/>
    <col min="10238" max="10238" width="40.7109375" style="8" bestFit="1" customWidth="1"/>
    <col min="10239" max="10243" width="7.5703125" style="8" bestFit="1" customWidth="1"/>
    <col min="10244" max="10244" width="9.140625" style="8" bestFit="1" customWidth="1"/>
    <col min="10245" max="10492" width="9.140625" style="8"/>
    <col min="10493" max="10493" width="2.85546875" style="8" customWidth="1"/>
    <col min="10494" max="10494" width="40.7109375" style="8" bestFit="1" customWidth="1"/>
    <col min="10495" max="10499" width="7.5703125" style="8" bestFit="1" customWidth="1"/>
    <col min="10500" max="10500" width="9.140625" style="8" bestFit="1" customWidth="1"/>
    <col min="10501" max="10748" width="9.140625" style="8"/>
    <col min="10749" max="10749" width="2.85546875" style="8" customWidth="1"/>
    <col min="10750" max="10750" width="40.7109375" style="8" bestFit="1" customWidth="1"/>
    <col min="10751" max="10755" width="7.5703125" style="8" bestFit="1" customWidth="1"/>
    <col min="10756" max="10756" width="9.140625" style="8" bestFit="1" customWidth="1"/>
    <col min="10757" max="11004" width="9.140625" style="8"/>
    <col min="11005" max="11005" width="2.85546875" style="8" customWidth="1"/>
    <col min="11006" max="11006" width="40.7109375" style="8" bestFit="1" customWidth="1"/>
    <col min="11007" max="11011" width="7.5703125" style="8" bestFit="1" customWidth="1"/>
    <col min="11012" max="11012" width="9.140625" style="8" bestFit="1" customWidth="1"/>
    <col min="11013" max="11260" width="9.140625" style="8"/>
    <col min="11261" max="11261" width="2.85546875" style="8" customWidth="1"/>
    <col min="11262" max="11262" width="40.7109375" style="8" bestFit="1" customWidth="1"/>
    <col min="11263" max="11267" width="7.5703125" style="8" bestFit="1" customWidth="1"/>
    <col min="11268" max="11268" width="9.140625" style="8" bestFit="1" customWidth="1"/>
    <col min="11269" max="11516" width="9.140625" style="8"/>
    <col min="11517" max="11517" width="2.85546875" style="8" customWidth="1"/>
    <col min="11518" max="11518" width="40.7109375" style="8" bestFit="1" customWidth="1"/>
    <col min="11519" max="11523" width="7.5703125" style="8" bestFit="1" customWidth="1"/>
    <col min="11524" max="11524" width="9.140625" style="8" bestFit="1" customWidth="1"/>
    <col min="11525" max="11772" width="9.140625" style="8"/>
    <col min="11773" max="11773" width="2.85546875" style="8" customWidth="1"/>
    <col min="11774" max="11774" width="40.7109375" style="8" bestFit="1" customWidth="1"/>
    <col min="11775" max="11779" width="7.5703125" style="8" bestFit="1" customWidth="1"/>
    <col min="11780" max="11780" width="9.140625" style="8" bestFit="1" customWidth="1"/>
    <col min="11781" max="12028" width="9.140625" style="8"/>
    <col min="12029" max="12029" width="2.85546875" style="8" customWidth="1"/>
    <col min="12030" max="12030" width="40.7109375" style="8" bestFit="1" customWidth="1"/>
    <col min="12031" max="12035" width="7.5703125" style="8" bestFit="1" customWidth="1"/>
    <col min="12036" max="12036" width="9.140625" style="8" bestFit="1" customWidth="1"/>
    <col min="12037" max="12284" width="9.140625" style="8"/>
    <col min="12285" max="12285" width="2.85546875" style="8" customWidth="1"/>
    <col min="12286" max="12286" width="40.7109375" style="8" bestFit="1" customWidth="1"/>
    <col min="12287" max="12291" width="7.5703125" style="8" bestFit="1" customWidth="1"/>
    <col min="12292" max="12292" width="9.140625" style="8" bestFit="1" customWidth="1"/>
    <col min="12293" max="12540" width="9.140625" style="8"/>
    <col min="12541" max="12541" width="2.85546875" style="8" customWidth="1"/>
    <col min="12542" max="12542" width="40.7109375" style="8" bestFit="1" customWidth="1"/>
    <col min="12543" max="12547" width="7.5703125" style="8" bestFit="1" customWidth="1"/>
    <col min="12548" max="12548" width="9.140625" style="8" bestFit="1" customWidth="1"/>
    <col min="12549" max="12796" width="9.140625" style="8"/>
    <col min="12797" max="12797" width="2.85546875" style="8" customWidth="1"/>
    <col min="12798" max="12798" width="40.7109375" style="8" bestFit="1" customWidth="1"/>
    <col min="12799" max="12803" width="7.5703125" style="8" bestFit="1" customWidth="1"/>
    <col min="12804" max="12804" width="9.140625" style="8" bestFit="1" customWidth="1"/>
    <col min="12805" max="13052" width="9.140625" style="8"/>
    <col min="13053" max="13053" width="2.85546875" style="8" customWidth="1"/>
    <col min="13054" max="13054" width="40.7109375" style="8" bestFit="1" customWidth="1"/>
    <col min="13055" max="13059" width="7.5703125" style="8" bestFit="1" customWidth="1"/>
    <col min="13060" max="13060" width="9.140625" style="8" bestFit="1" customWidth="1"/>
    <col min="13061" max="13308" width="9.140625" style="8"/>
    <col min="13309" max="13309" width="2.85546875" style="8" customWidth="1"/>
    <col min="13310" max="13310" width="40.7109375" style="8" bestFit="1" customWidth="1"/>
    <col min="13311" max="13315" width="7.5703125" style="8" bestFit="1" customWidth="1"/>
    <col min="13316" max="13316" width="9.140625" style="8" bestFit="1" customWidth="1"/>
    <col min="13317" max="13564" width="9.140625" style="8"/>
    <col min="13565" max="13565" width="2.85546875" style="8" customWidth="1"/>
    <col min="13566" max="13566" width="40.7109375" style="8" bestFit="1" customWidth="1"/>
    <col min="13567" max="13571" width="7.5703125" style="8" bestFit="1" customWidth="1"/>
    <col min="13572" max="13572" width="9.140625" style="8" bestFit="1" customWidth="1"/>
    <col min="13573" max="13820" width="9.140625" style="8"/>
    <col min="13821" max="13821" width="2.85546875" style="8" customWidth="1"/>
    <col min="13822" max="13822" width="40.7109375" style="8" bestFit="1" customWidth="1"/>
    <col min="13823" max="13827" width="7.5703125" style="8" bestFit="1" customWidth="1"/>
    <col min="13828" max="13828" width="9.140625" style="8" bestFit="1" customWidth="1"/>
    <col min="13829" max="14076" width="9.140625" style="8"/>
    <col min="14077" max="14077" width="2.85546875" style="8" customWidth="1"/>
    <col min="14078" max="14078" width="40.7109375" style="8" bestFit="1" customWidth="1"/>
    <col min="14079" max="14083" width="7.5703125" style="8" bestFit="1" customWidth="1"/>
    <col min="14084" max="14084" width="9.140625" style="8" bestFit="1" customWidth="1"/>
    <col min="14085" max="14332" width="9.140625" style="8"/>
    <col min="14333" max="14333" width="2.85546875" style="8" customWidth="1"/>
    <col min="14334" max="14334" width="40.7109375" style="8" bestFit="1" customWidth="1"/>
    <col min="14335" max="14339" width="7.5703125" style="8" bestFit="1" customWidth="1"/>
    <col min="14340" max="14340" width="9.140625" style="8" bestFit="1" customWidth="1"/>
    <col min="14341" max="14588" width="9.140625" style="8"/>
    <col min="14589" max="14589" width="2.85546875" style="8" customWidth="1"/>
    <col min="14590" max="14590" width="40.7109375" style="8" bestFit="1" customWidth="1"/>
    <col min="14591" max="14595" width="7.5703125" style="8" bestFit="1" customWidth="1"/>
    <col min="14596" max="14596" width="9.140625" style="8" bestFit="1" customWidth="1"/>
    <col min="14597" max="14844" width="9.140625" style="8"/>
    <col min="14845" max="14845" width="2.85546875" style="8" customWidth="1"/>
    <col min="14846" max="14846" width="40.7109375" style="8" bestFit="1" customWidth="1"/>
    <col min="14847" max="14851" width="7.5703125" style="8" bestFit="1" customWidth="1"/>
    <col min="14852" max="14852" width="9.140625" style="8" bestFit="1" customWidth="1"/>
    <col min="14853" max="15100" width="9.140625" style="8"/>
    <col min="15101" max="15101" width="2.85546875" style="8" customWidth="1"/>
    <col min="15102" max="15102" width="40.7109375" style="8" bestFit="1" customWidth="1"/>
    <col min="15103" max="15107" width="7.5703125" style="8" bestFit="1" customWidth="1"/>
    <col min="15108" max="15108" width="9.140625" style="8" bestFit="1" customWidth="1"/>
    <col min="15109" max="15356" width="9.140625" style="8"/>
    <col min="15357" max="15357" width="2.85546875" style="8" customWidth="1"/>
    <col min="15358" max="15358" width="40.7109375" style="8" bestFit="1" customWidth="1"/>
    <col min="15359" max="15363" width="7.5703125" style="8" bestFit="1" customWidth="1"/>
    <col min="15364" max="15364" width="9.140625" style="8" bestFit="1" customWidth="1"/>
    <col min="15365" max="15612" width="9.140625" style="8"/>
    <col min="15613" max="15613" width="2.85546875" style="8" customWidth="1"/>
    <col min="15614" max="15614" width="40.7109375" style="8" bestFit="1" customWidth="1"/>
    <col min="15615" max="15619" width="7.5703125" style="8" bestFit="1" customWidth="1"/>
    <col min="15620" max="15620" width="9.140625" style="8" bestFit="1" customWidth="1"/>
    <col min="15621" max="15868" width="9.140625" style="8"/>
    <col min="15869" max="15869" width="2.85546875" style="8" customWidth="1"/>
    <col min="15870" max="15870" width="40.7109375" style="8" bestFit="1" customWidth="1"/>
    <col min="15871" max="15875" width="7.5703125" style="8" bestFit="1" customWidth="1"/>
    <col min="15876" max="15876" width="9.140625" style="8" bestFit="1" customWidth="1"/>
    <col min="15877" max="16124" width="9.140625" style="8"/>
    <col min="16125" max="16125" width="2.85546875" style="8" customWidth="1"/>
    <col min="16126" max="16126" width="40.7109375" style="8" bestFit="1" customWidth="1"/>
    <col min="16127" max="16131" width="7.5703125" style="8" bestFit="1" customWidth="1"/>
    <col min="16132" max="16132" width="9.140625" style="8" bestFit="1" customWidth="1"/>
    <col min="16133" max="16384" width="9.140625" style="8"/>
  </cols>
  <sheetData>
    <row r="1" spans="2:12" ht="3.75" customHeight="1"/>
    <row r="2" spans="2:12" ht="24" customHeight="1">
      <c r="B2" s="184" t="s">
        <v>50</v>
      </c>
      <c r="C2" s="184"/>
      <c r="D2" s="184"/>
      <c r="E2" s="184"/>
      <c r="F2" s="184"/>
      <c r="G2" s="80"/>
      <c r="H2" s="80"/>
      <c r="I2" s="80"/>
      <c r="J2" s="80"/>
    </row>
    <row r="3" spans="2:12" s="10" customFormat="1">
      <c r="B3" s="185" t="s">
        <v>57</v>
      </c>
      <c r="C3" s="185" t="s">
        <v>0</v>
      </c>
      <c r="D3" s="173" t="s">
        <v>22</v>
      </c>
      <c r="E3" s="173"/>
      <c r="F3" s="173"/>
      <c r="G3" s="173"/>
      <c r="H3" s="173"/>
      <c r="I3" s="173"/>
      <c r="J3" s="173"/>
      <c r="K3" s="8"/>
      <c r="L3" s="181" t="s">
        <v>62</v>
      </c>
    </row>
    <row r="4" spans="2:12" s="10" customFormat="1" ht="12.75" customHeight="1">
      <c r="B4" s="185"/>
      <c r="C4" s="185"/>
      <c r="D4" s="34" t="s">
        <v>102</v>
      </c>
      <c r="E4" s="34" t="s">
        <v>103</v>
      </c>
      <c r="F4" s="34" t="s">
        <v>104</v>
      </c>
      <c r="G4" s="34" t="s">
        <v>109</v>
      </c>
      <c r="H4" s="34" t="s">
        <v>110</v>
      </c>
      <c r="I4" s="34" t="s">
        <v>144</v>
      </c>
      <c r="J4" s="34" t="s">
        <v>145</v>
      </c>
      <c r="K4" s="8"/>
      <c r="L4" s="182"/>
    </row>
    <row r="5" spans="2:12" s="16" customFormat="1" ht="12" customHeight="1">
      <c r="B5" s="14">
        <v>1</v>
      </c>
      <c r="C5" s="35" t="s">
        <v>7</v>
      </c>
      <c r="D5" s="36">
        <f>Plan!H10</f>
        <v>960000</v>
      </c>
      <c r="E5" s="36">
        <f>D5*1.04</f>
        <v>998400</v>
      </c>
      <c r="F5" s="36">
        <f t="shared" ref="F5:H5" si="0">E5*1.04</f>
        <v>1038336</v>
      </c>
      <c r="G5" s="36">
        <f t="shared" si="0"/>
        <v>1079869.4399999999</v>
      </c>
      <c r="H5" s="36">
        <f t="shared" si="0"/>
        <v>1123064.2176000001</v>
      </c>
      <c r="I5" s="36">
        <f t="shared" ref="I5" si="1">H5*1.04</f>
        <v>1167986.7863040001</v>
      </c>
      <c r="J5" s="36">
        <f t="shared" ref="J5" si="2">I5*1.04</f>
        <v>1214706.2577561601</v>
      </c>
      <c r="K5" s="8"/>
      <c r="L5" s="18"/>
    </row>
    <row r="6" spans="2:12" s="16" customFormat="1">
      <c r="B6" s="14">
        <v>2</v>
      </c>
      <c r="C6" s="35" t="s">
        <v>56</v>
      </c>
      <c r="D6" s="36">
        <f>Plan!$I$10+Investitie!E24</f>
        <v>533600</v>
      </c>
      <c r="E6" s="36">
        <f>Plan!$I$10*1.04+Investitie!F24</f>
        <v>552224</v>
      </c>
      <c r="F6" s="36">
        <f>Plan!$I$10*1.05+Investitie!G24</f>
        <v>556880</v>
      </c>
      <c r="G6" s="36">
        <f>Plan!$I$10*1.06+Investitie!H24</f>
        <v>561536</v>
      </c>
      <c r="H6" s="36">
        <f>Plan!$I$10*1.07+Investitie!I24</f>
        <v>566192</v>
      </c>
      <c r="I6" s="36">
        <f>Plan!$I$10*1.07+Investitie!J24</f>
        <v>566192</v>
      </c>
      <c r="J6" s="36">
        <f>Plan!$I$10*1.07+Investitie!K24</f>
        <v>566192</v>
      </c>
      <c r="K6" s="8"/>
      <c r="L6" s="18"/>
    </row>
    <row r="7" spans="2:12" s="16" customFormat="1">
      <c r="B7" s="14">
        <v>3</v>
      </c>
      <c r="C7" s="46" t="s">
        <v>37</v>
      </c>
      <c r="D7" s="37">
        <f>D5-D6</f>
        <v>426400</v>
      </c>
      <c r="E7" s="37">
        <f>E5-E6</f>
        <v>446176</v>
      </c>
      <c r="F7" s="37">
        <f>F5-F6</f>
        <v>481456</v>
      </c>
      <c r="G7" s="37">
        <f t="shared" ref="G7:H7" si="3">G5-G6</f>
        <v>518333.43999999994</v>
      </c>
      <c r="H7" s="37">
        <f t="shared" si="3"/>
        <v>556872.21760000009</v>
      </c>
      <c r="I7" s="37">
        <f t="shared" ref="I7:J7" si="4">I5-I6</f>
        <v>601794.78630400007</v>
      </c>
      <c r="J7" s="37">
        <f t="shared" si="4"/>
        <v>648514.25775616011</v>
      </c>
      <c r="L7" s="53" t="s">
        <v>51</v>
      </c>
    </row>
    <row r="8" spans="2:12" s="16" customFormat="1">
      <c r="B8" s="14">
        <v>4</v>
      </c>
      <c r="C8" s="35" t="s">
        <v>38</v>
      </c>
      <c r="D8" s="36">
        <f>Investitie!H10+Investitie!I10</f>
        <v>90000</v>
      </c>
      <c r="E8" s="36">
        <f>Investitie!J10+Investitie!K10</f>
        <v>0</v>
      </c>
      <c r="F8" s="36"/>
      <c r="G8" s="36"/>
      <c r="H8" s="36"/>
      <c r="I8" s="36"/>
      <c r="J8" s="36"/>
      <c r="K8" s="8"/>
      <c r="L8" s="18"/>
    </row>
    <row r="9" spans="2:12" s="16" customFormat="1">
      <c r="B9" s="14">
        <v>5</v>
      </c>
      <c r="C9" s="35" t="s">
        <v>39</v>
      </c>
      <c r="D9" s="84"/>
      <c r="E9" s="84"/>
      <c r="F9" s="84"/>
      <c r="G9" s="84"/>
      <c r="H9" s="84"/>
      <c r="I9" s="84"/>
      <c r="J9" s="84"/>
      <c r="K9" s="8"/>
      <c r="L9" s="18"/>
    </row>
    <row r="10" spans="2:12" s="16" customFormat="1">
      <c r="B10" s="14">
        <v>6</v>
      </c>
      <c r="C10" s="35" t="s">
        <v>40</v>
      </c>
      <c r="D10" s="85">
        <v>200000</v>
      </c>
      <c r="E10" s="85">
        <f>D10*1.03</f>
        <v>206000</v>
      </c>
      <c r="F10" s="85">
        <f t="shared" ref="F10:J10" si="5">E10*1.03</f>
        <v>212180</v>
      </c>
      <c r="G10" s="85">
        <f t="shared" si="5"/>
        <v>218545.4</v>
      </c>
      <c r="H10" s="85">
        <f t="shared" si="5"/>
        <v>225101.76199999999</v>
      </c>
      <c r="I10" s="85">
        <f t="shared" si="5"/>
        <v>231854.81485999998</v>
      </c>
      <c r="J10" s="85">
        <f t="shared" si="5"/>
        <v>238810.4593058</v>
      </c>
      <c r="K10" s="8"/>
      <c r="L10" s="18"/>
    </row>
    <row r="11" spans="2:12" s="16" customFormat="1">
      <c r="B11" s="14">
        <v>7</v>
      </c>
      <c r="C11" s="35" t="s">
        <v>41</v>
      </c>
      <c r="D11" s="36">
        <f>Investitie!E27</f>
        <v>4515.0000000000009</v>
      </c>
      <c r="E11" s="36">
        <f>Investitie!F27</f>
        <v>3675</v>
      </c>
      <c r="F11" s="36">
        <f>Investitie!G27</f>
        <v>2835</v>
      </c>
      <c r="G11" s="36">
        <f>Investitie!H27</f>
        <v>1610</v>
      </c>
      <c r="H11" s="36">
        <f>Investitie!I27</f>
        <v>87.500000000000014</v>
      </c>
      <c r="I11" s="36">
        <f>Investitie!J27</f>
        <v>0</v>
      </c>
      <c r="J11" s="36">
        <f>Investitie!K27</f>
        <v>0</v>
      </c>
      <c r="K11" s="8"/>
      <c r="L11" s="18"/>
    </row>
    <row r="12" spans="2:12" s="16" customFormat="1">
      <c r="B12" s="14">
        <v>8</v>
      </c>
      <c r="C12" s="46" t="s">
        <v>42</v>
      </c>
      <c r="D12" s="38">
        <f>D7+D8-D9-D10-D11</f>
        <v>311885</v>
      </c>
      <c r="E12" s="38">
        <f>E7+E8-E9-E10-E11</f>
        <v>236501</v>
      </c>
      <c r="F12" s="38">
        <f>F7+F8-F9-F10-F11</f>
        <v>266441</v>
      </c>
      <c r="G12" s="38">
        <f t="shared" ref="G12:H12" si="6">G7+G8-G9-G10-G11</f>
        <v>298178.03999999992</v>
      </c>
      <c r="H12" s="38">
        <f t="shared" si="6"/>
        <v>331682.9556000001</v>
      </c>
      <c r="I12" s="38">
        <f t="shared" ref="I12:J12" si="7">I7+I8-I9-I10-I11</f>
        <v>369939.97144400008</v>
      </c>
      <c r="J12" s="38">
        <f t="shared" si="7"/>
        <v>409703.79845036007</v>
      </c>
      <c r="L12" s="53" t="s">
        <v>52</v>
      </c>
    </row>
    <row r="13" spans="2:12" s="16" customFormat="1">
      <c r="B13" s="14">
        <v>9</v>
      </c>
      <c r="C13" s="35" t="s">
        <v>43</v>
      </c>
      <c r="D13" s="15"/>
      <c r="E13" s="15"/>
      <c r="F13" s="15"/>
      <c r="G13" s="15"/>
      <c r="H13" s="15"/>
      <c r="I13" s="15"/>
      <c r="J13" s="15"/>
      <c r="K13" s="8"/>
      <c r="L13" s="18"/>
    </row>
    <row r="14" spans="2:12" s="16" customFormat="1">
      <c r="B14" s="14">
        <v>10</v>
      </c>
      <c r="C14" s="35" t="s">
        <v>44</v>
      </c>
      <c r="D14" s="36"/>
      <c r="E14" s="36"/>
      <c r="F14" s="36"/>
      <c r="G14" s="36"/>
      <c r="H14" s="36"/>
      <c r="I14" s="36"/>
      <c r="J14" s="36"/>
      <c r="K14" s="8"/>
      <c r="L14" s="18"/>
    </row>
    <row r="15" spans="2:12" s="16" customFormat="1">
      <c r="B15" s="14">
        <v>11</v>
      </c>
      <c r="C15" s="35" t="s">
        <v>45</v>
      </c>
      <c r="D15" s="15">
        <f>D12+D13+D14</f>
        <v>311885</v>
      </c>
      <c r="E15" s="15">
        <f>E12+E13+E14</f>
        <v>236501</v>
      </c>
      <c r="F15" s="15">
        <f>F12+F13+F14</f>
        <v>266441</v>
      </c>
      <c r="G15" s="15">
        <f t="shared" ref="G15:H15" si="8">G12+G13+G14</f>
        <v>298178.03999999992</v>
      </c>
      <c r="H15" s="15">
        <f t="shared" si="8"/>
        <v>331682.9556000001</v>
      </c>
      <c r="I15" s="15">
        <f t="shared" ref="I15:J15" si="9">I12+I13+I14</f>
        <v>369939.97144400008</v>
      </c>
      <c r="J15" s="15">
        <f t="shared" si="9"/>
        <v>409703.79845036007</v>
      </c>
      <c r="K15" s="8"/>
      <c r="L15" s="54" t="s">
        <v>53</v>
      </c>
    </row>
    <row r="16" spans="2:12">
      <c r="B16" s="14">
        <v>12</v>
      </c>
      <c r="C16" s="35" t="s">
        <v>46</v>
      </c>
      <c r="D16" s="15"/>
      <c r="E16" s="15"/>
      <c r="F16" s="15"/>
      <c r="G16" s="15"/>
      <c r="H16" s="15"/>
      <c r="I16" s="15"/>
      <c r="J16" s="15"/>
      <c r="L16" s="18"/>
    </row>
    <row r="17" spans="2:13" s="16" customFormat="1">
      <c r="B17" s="14">
        <v>13</v>
      </c>
      <c r="C17" s="47" t="s">
        <v>47</v>
      </c>
      <c r="D17" s="15">
        <f>D15+D16</f>
        <v>311885</v>
      </c>
      <c r="E17" s="15">
        <f>E15+E16</f>
        <v>236501</v>
      </c>
      <c r="F17" s="15">
        <f>F15+F16</f>
        <v>266441</v>
      </c>
      <c r="G17" s="15">
        <f t="shared" ref="G17:H17" si="10">G15+G16</f>
        <v>298178.03999999992</v>
      </c>
      <c r="H17" s="15">
        <f t="shared" si="10"/>
        <v>331682.9556000001</v>
      </c>
      <c r="I17" s="15">
        <f t="shared" ref="I17:J17" si="11">I15+I16</f>
        <v>369939.97144400008</v>
      </c>
      <c r="J17" s="15">
        <f t="shared" si="11"/>
        <v>409703.79845036007</v>
      </c>
      <c r="L17" s="53" t="s">
        <v>54</v>
      </c>
    </row>
    <row r="18" spans="2:13">
      <c r="B18" s="14">
        <v>14</v>
      </c>
      <c r="C18" s="35" t="s">
        <v>48</v>
      </c>
      <c r="D18" s="36">
        <f>(D17-D8)*0.12</f>
        <v>26626.2</v>
      </c>
      <c r="E18" s="36">
        <f>(E17-E8)*0.12</f>
        <v>28380.12</v>
      </c>
      <c r="F18" s="36">
        <f>(F17-F8)*0.12</f>
        <v>31972.92</v>
      </c>
      <c r="G18" s="36">
        <f t="shared" ref="G18:H18" si="12">(G17-G8)*0.12</f>
        <v>35781.364799999988</v>
      </c>
      <c r="H18" s="36">
        <f t="shared" si="12"/>
        <v>39801.954672000014</v>
      </c>
      <c r="I18" s="36">
        <f t="shared" ref="I18:J18" si="13">(I17-I8)*0.12</f>
        <v>44392.796573280008</v>
      </c>
      <c r="J18" s="36">
        <f t="shared" si="13"/>
        <v>49164.455814043205</v>
      </c>
      <c r="L18" s="54" t="s">
        <v>105</v>
      </c>
      <c r="M18" s="54" t="s">
        <v>106</v>
      </c>
    </row>
    <row r="19" spans="2:13" s="16" customFormat="1">
      <c r="B19" s="183" t="s">
        <v>49</v>
      </c>
      <c r="C19" s="183"/>
      <c r="D19" s="38">
        <f>D17-D18</f>
        <v>285258.8</v>
      </c>
      <c r="E19" s="38">
        <f>E17-E18</f>
        <v>208120.88</v>
      </c>
      <c r="F19" s="38">
        <f>F17-F18</f>
        <v>234468.08000000002</v>
      </c>
      <c r="G19" s="38">
        <f t="shared" ref="G19:H19" si="14">G17-G18</f>
        <v>262396.67519999994</v>
      </c>
      <c r="H19" s="38">
        <f t="shared" si="14"/>
        <v>291881.00092800008</v>
      </c>
      <c r="I19" s="38">
        <f t="shared" ref="I19:J19" si="15">I17-I18</f>
        <v>325547.17487072007</v>
      </c>
      <c r="J19" s="38">
        <f t="shared" si="15"/>
        <v>360539.3426363169</v>
      </c>
      <c r="L19" s="53" t="s">
        <v>55</v>
      </c>
    </row>
    <row r="20" spans="2:13" s="16" customFormat="1">
      <c r="B20" s="44"/>
      <c r="D20" s="39"/>
      <c r="E20" s="39"/>
      <c r="F20" s="39"/>
      <c r="G20" s="39"/>
      <c r="H20" s="39"/>
      <c r="I20" s="39"/>
      <c r="J20" s="39"/>
      <c r="K20" s="8"/>
      <c r="L20" s="45"/>
    </row>
    <row r="21" spans="2:13">
      <c r="D21" s="40"/>
    </row>
    <row r="22" spans="2:13">
      <c r="D22" s="40"/>
    </row>
    <row r="23" spans="2:13">
      <c r="D23" s="40"/>
    </row>
    <row r="24" spans="2:13">
      <c r="D24" s="40"/>
    </row>
    <row r="25" spans="2:13">
      <c r="D25" s="40"/>
    </row>
    <row r="26" spans="2:13">
      <c r="D26" s="40"/>
    </row>
    <row r="27" spans="2:13">
      <c r="D27" s="40"/>
    </row>
    <row r="28" spans="2:13">
      <c r="D28" s="40"/>
    </row>
    <row r="29" spans="2:13">
      <c r="D29" s="40"/>
    </row>
    <row r="30" spans="2:13">
      <c r="D30" s="40"/>
    </row>
    <row r="31" spans="2:13">
      <c r="D31" s="40"/>
    </row>
    <row r="32" spans="2:13">
      <c r="D32" s="40"/>
    </row>
    <row r="33" spans="3:4">
      <c r="D33" s="40"/>
    </row>
    <row r="34" spans="3:4">
      <c r="D34" s="40"/>
    </row>
    <row r="35" spans="3:4">
      <c r="D35" s="40"/>
    </row>
    <row r="36" spans="3:4">
      <c r="D36" s="40"/>
    </row>
    <row r="37" spans="3:4">
      <c r="C37" s="41"/>
      <c r="D37" s="42"/>
    </row>
    <row r="38" spans="3:4">
      <c r="D38" s="40"/>
    </row>
    <row r="39" spans="3:4">
      <c r="D39" s="40"/>
    </row>
    <row r="40" spans="3:4">
      <c r="D40" s="40"/>
    </row>
    <row r="41" spans="3:4">
      <c r="D41" s="40"/>
    </row>
    <row r="42" spans="3:4">
      <c r="D42" s="40"/>
    </row>
    <row r="43" spans="3:4">
      <c r="D43" s="40"/>
    </row>
    <row r="44" spans="3:4">
      <c r="D44" s="40"/>
    </row>
    <row r="45" spans="3:4">
      <c r="D45" s="40"/>
    </row>
    <row r="46" spans="3:4">
      <c r="D46" s="40"/>
    </row>
    <row r="47" spans="3:4">
      <c r="D47" s="40"/>
    </row>
    <row r="48" spans="3:4">
      <c r="D48" s="40"/>
    </row>
    <row r="49" spans="4:4">
      <c r="D49" s="40"/>
    </row>
    <row r="50" spans="4:4">
      <c r="D50" s="40"/>
    </row>
    <row r="51" spans="4:4">
      <c r="D51" s="40"/>
    </row>
    <row r="52" spans="4:4">
      <c r="D52" s="40"/>
    </row>
    <row r="53" spans="4:4">
      <c r="D53" s="40"/>
    </row>
    <row r="54" spans="4:4">
      <c r="D54" s="40"/>
    </row>
    <row r="55" spans="4:4">
      <c r="D55" s="40"/>
    </row>
    <row r="56" spans="4:4">
      <c r="D56" s="40"/>
    </row>
    <row r="57" spans="4:4">
      <c r="D57" s="40"/>
    </row>
    <row r="58" spans="4:4">
      <c r="D58" s="40"/>
    </row>
    <row r="59" spans="4:4">
      <c r="D59" s="40"/>
    </row>
    <row r="60" spans="4:4">
      <c r="D60" s="40"/>
    </row>
    <row r="61" spans="4:4">
      <c r="D61" s="40"/>
    </row>
    <row r="62" spans="4:4">
      <c r="D62" s="40"/>
    </row>
    <row r="63" spans="4:4">
      <c r="D63" s="40"/>
    </row>
    <row r="64" spans="4:4">
      <c r="D64" s="40"/>
    </row>
    <row r="65" spans="4:4">
      <c r="D65" s="40"/>
    </row>
    <row r="66" spans="4:4">
      <c r="D66" s="40"/>
    </row>
    <row r="67" spans="4:4">
      <c r="D67" s="40"/>
    </row>
    <row r="68" spans="4:4">
      <c r="D68" s="40"/>
    </row>
    <row r="69" spans="4:4">
      <c r="D69" s="40"/>
    </row>
    <row r="70" spans="4:4">
      <c r="D70" s="40"/>
    </row>
    <row r="71" spans="4:4">
      <c r="D71" s="40"/>
    </row>
    <row r="72" spans="4:4">
      <c r="D72" s="40"/>
    </row>
    <row r="73" spans="4:4">
      <c r="D73" s="40"/>
    </row>
    <row r="74" spans="4:4">
      <c r="D74" s="40"/>
    </row>
    <row r="75" spans="4:4">
      <c r="D75" s="40"/>
    </row>
    <row r="76" spans="4:4">
      <c r="D76" s="40"/>
    </row>
    <row r="77" spans="4:4">
      <c r="D77" s="40"/>
    </row>
    <row r="78" spans="4:4">
      <c r="D78" s="40"/>
    </row>
    <row r="79" spans="4:4">
      <c r="D79" s="40"/>
    </row>
    <row r="80" spans="4:4">
      <c r="D80" s="40"/>
    </row>
    <row r="81" spans="4:4">
      <c r="D81" s="40"/>
    </row>
    <row r="82" spans="4:4">
      <c r="D82" s="40"/>
    </row>
    <row r="83" spans="4:4">
      <c r="D83" s="40"/>
    </row>
    <row r="84" spans="4:4">
      <c r="D84" s="40"/>
    </row>
    <row r="85" spans="4:4">
      <c r="D85" s="40"/>
    </row>
    <row r="86" spans="4:4">
      <c r="D86" s="40"/>
    </row>
    <row r="87" spans="4:4">
      <c r="D87" s="40"/>
    </row>
    <row r="88" spans="4:4">
      <c r="D88" s="40"/>
    </row>
    <row r="89" spans="4:4">
      <c r="D89" s="40"/>
    </row>
    <row r="90" spans="4:4">
      <c r="D90" s="40"/>
    </row>
    <row r="91" spans="4:4">
      <c r="D91" s="40"/>
    </row>
    <row r="92" spans="4:4">
      <c r="D92" s="40"/>
    </row>
    <row r="93" spans="4:4">
      <c r="D93" s="40"/>
    </row>
    <row r="94" spans="4:4">
      <c r="D94" s="40"/>
    </row>
    <row r="95" spans="4:4">
      <c r="D95" s="40"/>
    </row>
    <row r="96" spans="4:4">
      <c r="D96" s="40"/>
    </row>
    <row r="97" spans="4:4">
      <c r="D97" s="40"/>
    </row>
    <row r="98" spans="4:4">
      <c r="D98" s="40"/>
    </row>
    <row r="99" spans="4:4">
      <c r="D99" s="40"/>
    </row>
    <row r="100" spans="4:4">
      <c r="D100" s="40"/>
    </row>
    <row r="101" spans="4:4">
      <c r="D101" s="40"/>
    </row>
    <row r="102" spans="4:4">
      <c r="D102" s="40"/>
    </row>
    <row r="103" spans="4:4">
      <c r="D103" s="40"/>
    </row>
    <row r="104" spans="4:4">
      <c r="D104" s="40"/>
    </row>
    <row r="105" spans="4:4">
      <c r="D105" s="40"/>
    </row>
    <row r="106" spans="4:4">
      <c r="D106" s="40"/>
    </row>
    <row r="107" spans="4:4">
      <c r="D107" s="40"/>
    </row>
    <row r="108" spans="4:4">
      <c r="D108" s="40"/>
    </row>
    <row r="109" spans="4:4">
      <c r="D109" s="40"/>
    </row>
    <row r="110" spans="4:4">
      <c r="D110" s="40"/>
    </row>
    <row r="111" spans="4:4">
      <c r="D111" s="40"/>
    </row>
    <row r="112" spans="4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</sheetData>
  <mergeCells count="6">
    <mergeCell ref="L3:L4"/>
    <mergeCell ref="B19:C19"/>
    <mergeCell ref="B2:F2"/>
    <mergeCell ref="C3:C4"/>
    <mergeCell ref="B3:B4"/>
    <mergeCell ref="D3:J3"/>
  </mergeCells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44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O43" sqref="O43"/>
    </sheetView>
  </sheetViews>
  <sheetFormatPr defaultRowHeight="12"/>
  <cols>
    <col min="1" max="1" width="2.7109375" style="21" customWidth="1"/>
    <col min="2" max="2" width="22.5703125" style="21" bestFit="1" customWidth="1"/>
    <col min="3" max="12" width="7.85546875" style="21" bestFit="1" customWidth="1"/>
    <col min="13" max="14" width="6.5703125" style="21" bestFit="1" customWidth="1"/>
    <col min="15" max="15" width="7.85546875" style="23" bestFit="1" customWidth="1"/>
    <col min="16" max="249" width="9.140625" style="21"/>
    <col min="250" max="250" width="2.7109375" style="21" customWidth="1"/>
    <col min="251" max="251" width="27.42578125" style="21" bestFit="1" customWidth="1"/>
    <col min="252" max="264" width="9.140625" style="21" bestFit="1" customWidth="1"/>
    <col min="265" max="265" width="9.140625" style="21"/>
    <col min="266" max="266" width="51.28515625" style="21" customWidth="1"/>
    <col min="267" max="505" width="9.140625" style="21"/>
    <col min="506" max="506" width="2.7109375" style="21" customWidth="1"/>
    <col min="507" max="507" width="27.42578125" style="21" bestFit="1" customWidth="1"/>
    <col min="508" max="520" width="9.140625" style="21" bestFit="1" customWidth="1"/>
    <col min="521" max="521" width="9.140625" style="21"/>
    <col min="522" max="522" width="51.28515625" style="21" customWidth="1"/>
    <col min="523" max="761" width="9.140625" style="21"/>
    <col min="762" max="762" width="2.7109375" style="21" customWidth="1"/>
    <col min="763" max="763" width="27.42578125" style="21" bestFit="1" customWidth="1"/>
    <col min="764" max="776" width="9.140625" style="21" bestFit="1" customWidth="1"/>
    <col min="777" max="777" width="9.140625" style="21"/>
    <col min="778" max="778" width="51.28515625" style="21" customWidth="1"/>
    <col min="779" max="1017" width="9.140625" style="21"/>
    <col min="1018" max="1018" width="2.7109375" style="21" customWidth="1"/>
    <col min="1019" max="1019" width="27.42578125" style="21" bestFit="1" customWidth="1"/>
    <col min="1020" max="1032" width="9.140625" style="21" bestFit="1" customWidth="1"/>
    <col min="1033" max="1033" width="9.140625" style="21"/>
    <col min="1034" max="1034" width="51.28515625" style="21" customWidth="1"/>
    <col min="1035" max="1273" width="9.140625" style="21"/>
    <col min="1274" max="1274" width="2.7109375" style="21" customWidth="1"/>
    <col min="1275" max="1275" width="27.42578125" style="21" bestFit="1" customWidth="1"/>
    <col min="1276" max="1288" width="9.140625" style="21" bestFit="1" customWidth="1"/>
    <col min="1289" max="1289" width="9.140625" style="21"/>
    <col min="1290" max="1290" width="51.28515625" style="21" customWidth="1"/>
    <col min="1291" max="1529" width="9.140625" style="21"/>
    <col min="1530" max="1530" width="2.7109375" style="21" customWidth="1"/>
    <col min="1531" max="1531" width="27.42578125" style="21" bestFit="1" customWidth="1"/>
    <col min="1532" max="1544" width="9.140625" style="21" bestFit="1" customWidth="1"/>
    <col min="1545" max="1545" width="9.140625" style="21"/>
    <col min="1546" max="1546" width="51.28515625" style="21" customWidth="1"/>
    <col min="1547" max="1785" width="9.140625" style="21"/>
    <col min="1786" max="1786" width="2.7109375" style="21" customWidth="1"/>
    <col min="1787" max="1787" width="27.42578125" style="21" bestFit="1" customWidth="1"/>
    <col min="1788" max="1800" width="9.140625" style="21" bestFit="1" customWidth="1"/>
    <col min="1801" max="1801" width="9.140625" style="21"/>
    <col min="1802" max="1802" width="51.28515625" style="21" customWidth="1"/>
    <col min="1803" max="2041" width="9.140625" style="21"/>
    <col min="2042" max="2042" width="2.7109375" style="21" customWidth="1"/>
    <col min="2043" max="2043" width="27.42578125" style="21" bestFit="1" customWidth="1"/>
    <col min="2044" max="2056" width="9.140625" style="21" bestFit="1" customWidth="1"/>
    <col min="2057" max="2057" width="9.140625" style="21"/>
    <col min="2058" max="2058" width="51.28515625" style="21" customWidth="1"/>
    <col min="2059" max="2297" width="9.140625" style="21"/>
    <col min="2298" max="2298" width="2.7109375" style="21" customWidth="1"/>
    <col min="2299" max="2299" width="27.42578125" style="21" bestFit="1" customWidth="1"/>
    <col min="2300" max="2312" width="9.140625" style="21" bestFit="1" customWidth="1"/>
    <col min="2313" max="2313" width="9.140625" style="21"/>
    <col min="2314" max="2314" width="51.28515625" style="21" customWidth="1"/>
    <col min="2315" max="2553" width="9.140625" style="21"/>
    <col min="2554" max="2554" width="2.7109375" style="21" customWidth="1"/>
    <col min="2555" max="2555" width="27.42578125" style="21" bestFit="1" customWidth="1"/>
    <col min="2556" max="2568" width="9.140625" style="21" bestFit="1" customWidth="1"/>
    <col min="2569" max="2569" width="9.140625" style="21"/>
    <col min="2570" max="2570" width="51.28515625" style="21" customWidth="1"/>
    <col min="2571" max="2809" width="9.140625" style="21"/>
    <col min="2810" max="2810" width="2.7109375" style="21" customWidth="1"/>
    <col min="2811" max="2811" width="27.42578125" style="21" bestFit="1" customWidth="1"/>
    <col min="2812" max="2824" width="9.140625" style="21" bestFit="1" customWidth="1"/>
    <col min="2825" max="2825" width="9.140625" style="21"/>
    <col min="2826" max="2826" width="51.28515625" style="21" customWidth="1"/>
    <col min="2827" max="3065" width="9.140625" style="21"/>
    <col min="3066" max="3066" width="2.7109375" style="21" customWidth="1"/>
    <col min="3067" max="3067" width="27.42578125" style="21" bestFit="1" customWidth="1"/>
    <col min="3068" max="3080" width="9.140625" style="21" bestFit="1" customWidth="1"/>
    <col min="3081" max="3081" width="9.140625" style="21"/>
    <col min="3082" max="3082" width="51.28515625" style="21" customWidth="1"/>
    <col min="3083" max="3321" width="9.140625" style="21"/>
    <col min="3322" max="3322" width="2.7109375" style="21" customWidth="1"/>
    <col min="3323" max="3323" width="27.42578125" style="21" bestFit="1" customWidth="1"/>
    <col min="3324" max="3336" width="9.140625" style="21" bestFit="1" customWidth="1"/>
    <col min="3337" max="3337" width="9.140625" style="21"/>
    <col min="3338" max="3338" width="51.28515625" style="21" customWidth="1"/>
    <col min="3339" max="3577" width="9.140625" style="21"/>
    <col min="3578" max="3578" width="2.7109375" style="21" customWidth="1"/>
    <col min="3579" max="3579" width="27.42578125" style="21" bestFit="1" customWidth="1"/>
    <col min="3580" max="3592" width="9.140625" style="21" bestFit="1" customWidth="1"/>
    <col min="3593" max="3593" width="9.140625" style="21"/>
    <col min="3594" max="3594" width="51.28515625" style="21" customWidth="1"/>
    <col min="3595" max="3833" width="9.140625" style="21"/>
    <col min="3834" max="3834" width="2.7109375" style="21" customWidth="1"/>
    <col min="3835" max="3835" width="27.42578125" style="21" bestFit="1" customWidth="1"/>
    <col min="3836" max="3848" width="9.140625" style="21" bestFit="1" customWidth="1"/>
    <col min="3849" max="3849" width="9.140625" style="21"/>
    <col min="3850" max="3850" width="51.28515625" style="21" customWidth="1"/>
    <col min="3851" max="4089" width="9.140625" style="21"/>
    <col min="4090" max="4090" width="2.7109375" style="21" customWidth="1"/>
    <col min="4091" max="4091" width="27.42578125" style="21" bestFit="1" customWidth="1"/>
    <col min="4092" max="4104" width="9.140625" style="21" bestFit="1" customWidth="1"/>
    <col min="4105" max="4105" width="9.140625" style="21"/>
    <col min="4106" max="4106" width="51.28515625" style="21" customWidth="1"/>
    <col min="4107" max="4345" width="9.140625" style="21"/>
    <col min="4346" max="4346" width="2.7109375" style="21" customWidth="1"/>
    <col min="4347" max="4347" width="27.42578125" style="21" bestFit="1" customWidth="1"/>
    <col min="4348" max="4360" width="9.140625" style="21" bestFit="1" customWidth="1"/>
    <col min="4361" max="4361" width="9.140625" style="21"/>
    <col min="4362" max="4362" width="51.28515625" style="21" customWidth="1"/>
    <col min="4363" max="4601" width="9.140625" style="21"/>
    <col min="4602" max="4602" width="2.7109375" style="21" customWidth="1"/>
    <col min="4603" max="4603" width="27.42578125" style="21" bestFit="1" customWidth="1"/>
    <col min="4604" max="4616" width="9.140625" style="21" bestFit="1" customWidth="1"/>
    <col min="4617" max="4617" width="9.140625" style="21"/>
    <col min="4618" max="4618" width="51.28515625" style="21" customWidth="1"/>
    <col min="4619" max="4857" width="9.140625" style="21"/>
    <col min="4858" max="4858" width="2.7109375" style="21" customWidth="1"/>
    <col min="4859" max="4859" width="27.42578125" style="21" bestFit="1" customWidth="1"/>
    <col min="4860" max="4872" width="9.140625" style="21" bestFit="1" customWidth="1"/>
    <col min="4873" max="4873" width="9.140625" style="21"/>
    <col min="4874" max="4874" width="51.28515625" style="21" customWidth="1"/>
    <col min="4875" max="5113" width="9.140625" style="21"/>
    <col min="5114" max="5114" width="2.7109375" style="21" customWidth="1"/>
    <col min="5115" max="5115" width="27.42578125" style="21" bestFit="1" customWidth="1"/>
    <col min="5116" max="5128" width="9.140625" style="21" bestFit="1" customWidth="1"/>
    <col min="5129" max="5129" width="9.140625" style="21"/>
    <col min="5130" max="5130" width="51.28515625" style="21" customWidth="1"/>
    <col min="5131" max="5369" width="9.140625" style="21"/>
    <col min="5370" max="5370" width="2.7109375" style="21" customWidth="1"/>
    <col min="5371" max="5371" width="27.42578125" style="21" bestFit="1" customWidth="1"/>
    <col min="5372" max="5384" width="9.140625" style="21" bestFit="1" customWidth="1"/>
    <col min="5385" max="5385" width="9.140625" style="21"/>
    <col min="5386" max="5386" width="51.28515625" style="21" customWidth="1"/>
    <col min="5387" max="5625" width="9.140625" style="21"/>
    <col min="5626" max="5626" width="2.7109375" style="21" customWidth="1"/>
    <col min="5627" max="5627" width="27.42578125" style="21" bestFit="1" customWidth="1"/>
    <col min="5628" max="5640" width="9.140625" style="21" bestFit="1" customWidth="1"/>
    <col min="5641" max="5641" width="9.140625" style="21"/>
    <col min="5642" max="5642" width="51.28515625" style="21" customWidth="1"/>
    <col min="5643" max="5881" width="9.140625" style="21"/>
    <col min="5882" max="5882" width="2.7109375" style="21" customWidth="1"/>
    <col min="5883" max="5883" width="27.42578125" style="21" bestFit="1" customWidth="1"/>
    <col min="5884" max="5896" width="9.140625" style="21" bestFit="1" customWidth="1"/>
    <col min="5897" max="5897" width="9.140625" style="21"/>
    <col min="5898" max="5898" width="51.28515625" style="21" customWidth="1"/>
    <col min="5899" max="6137" width="9.140625" style="21"/>
    <col min="6138" max="6138" width="2.7109375" style="21" customWidth="1"/>
    <col min="6139" max="6139" width="27.42578125" style="21" bestFit="1" customWidth="1"/>
    <col min="6140" max="6152" width="9.140625" style="21" bestFit="1" customWidth="1"/>
    <col min="6153" max="6153" width="9.140625" style="21"/>
    <col min="6154" max="6154" width="51.28515625" style="21" customWidth="1"/>
    <col min="6155" max="6393" width="9.140625" style="21"/>
    <col min="6394" max="6394" width="2.7109375" style="21" customWidth="1"/>
    <col min="6395" max="6395" width="27.42578125" style="21" bestFit="1" customWidth="1"/>
    <col min="6396" max="6408" width="9.140625" style="21" bestFit="1" customWidth="1"/>
    <col min="6409" max="6409" width="9.140625" style="21"/>
    <col min="6410" max="6410" width="51.28515625" style="21" customWidth="1"/>
    <col min="6411" max="6649" width="9.140625" style="21"/>
    <col min="6650" max="6650" width="2.7109375" style="21" customWidth="1"/>
    <col min="6651" max="6651" width="27.42578125" style="21" bestFit="1" customWidth="1"/>
    <col min="6652" max="6664" width="9.140625" style="21" bestFit="1" customWidth="1"/>
    <col min="6665" max="6665" width="9.140625" style="21"/>
    <col min="6666" max="6666" width="51.28515625" style="21" customWidth="1"/>
    <col min="6667" max="6905" width="9.140625" style="21"/>
    <col min="6906" max="6906" width="2.7109375" style="21" customWidth="1"/>
    <col min="6907" max="6907" width="27.42578125" style="21" bestFit="1" customWidth="1"/>
    <col min="6908" max="6920" width="9.140625" style="21" bestFit="1" customWidth="1"/>
    <col min="6921" max="6921" width="9.140625" style="21"/>
    <col min="6922" max="6922" width="51.28515625" style="21" customWidth="1"/>
    <col min="6923" max="7161" width="9.140625" style="21"/>
    <col min="7162" max="7162" width="2.7109375" style="21" customWidth="1"/>
    <col min="7163" max="7163" width="27.42578125" style="21" bestFit="1" customWidth="1"/>
    <col min="7164" max="7176" width="9.140625" style="21" bestFit="1" customWidth="1"/>
    <col min="7177" max="7177" width="9.140625" style="21"/>
    <col min="7178" max="7178" width="51.28515625" style="21" customWidth="1"/>
    <col min="7179" max="7417" width="9.140625" style="21"/>
    <col min="7418" max="7418" width="2.7109375" style="21" customWidth="1"/>
    <col min="7419" max="7419" width="27.42578125" style="21" bestFit="1" customWidth="1"/>
    <col min="7420" max="7432" width="9.140625" style="21" bestFit="1" customWidth="1"/>
    <col min="7433" max="7433" width="9.140625" style="21"/>
    <col min="7434" max="7434" width="51.28515625" style="21" customWidth="1"/>
    <col min="7435" max="7673" width="9.140625" style="21"/>
    <col min="7674" max="7674" width="2.7109375" style="21" customWidth="1"/>
    <col min="7675" max="7675" width="27.42578125" style="21" bestFit="1" customWidth="1"/>
    <col min="7676" max="7688" width="9.140625" style="21" bestFit="1" customWidth="1"/>
    <col min="7689" max="7689" width="9.140625" style="21"/>
    <col min="7690" max="7690" width="51.28515625" style="21" customWidth="1"/>
    <col min="7691" max="7929" width="9.140625" style="21"/>
    <col min="7930" max="7930" width="2.7109375" style="21" customWidth="1"/>
    <col min="7931" max="7931" width="27.42578125" style="21" bestFit="1" customWidth="1"/>
    <col min="7932" max="7944" width="9.140625" style="21" bestFit="1" customWidth="1"/>
    <col min="7945" max="7945" width="9.140625" style="21"/>
    <col min="7946" max="7946" width="51.28515625" style="21" customWidth="1"/>
    <col min="7947" max="8185" width="9.140625" style="21"/>
    <col min="8186" max="8186" width="2.7109375" style="21" customWidth="1"/>
    <col min="8187" max="8187" width="27.42578125" style="21" bestFit="1" customWidth="1"/>
    <col min="8188" max="8200" width="9.140625" style="21" bestFit="1" customWidth="1"/>
    <col min="8201" max="8201" width="9.140625" style="21"/>
    <col min="8202" max="8202" width="51.28515625" style="21" customWidth="1"/>
    <col min="8203" max="8441" width="9.140625" style="21"/>
    <col min="8442" max="8442" width="2.7109375" style="21" customWidth="1"/>
    <col min="8443" max="8443" width="27.42578125" style="21" bestFit="1" customWidth="1"/>
    <col min="8444" max="8456" width="9.140625" style="21" bestFit="1" customWidth="1"/>
    <col min="8457" max="8457" width="9.140625" style="21"/>
    <col min="8458" max="8458" width="51.28515625" style="21" customWidth="1"/>
    <col min="8459" max="8697" width="9.140625" style="21"/>
    <col min="8698" max="8698" width="2.7109375" style="21" customWidth="1"/>
    <col min="8699" max="8699" width="27.42578125" style="21" bestFit="1" customWidth="1"/>
    <col min="8700" max="8712" width="9.140625" style="21" bestFit="1" customWidth="1"/>
    <col min="8713" max="8713" width="9.140625" style="21"/>
    <col min="8714" max="8714" width="51.28515625" style="21" customWidth="1"/>
    <col min="8715" max="8953" width="9.140625" style="21"/>
    <col min="8954" max="8954" width="2.7109375" style="21" customWidth="1"/>
    <col min="8955" max="8955" width="27.42578125" style="21" bestFit="1" customWidth="1"/>
    <col min="8956" max="8968" width="9.140625" style="21" bestFit="1" customWidth="1"/>
    <col min="8969" max="8969" width="9.140625" style="21"/>
    <col min="8970" max="8970" width="51.28515625" style="21" customWidth="1"/>
    <col min="8971" max="9209" width="9.140625" style="21"/>
    <col min="9210" max="9210" width="2.7109375" style="21" customWidth="1"/>
    <col min="9211" max="9211" width="27.42578125" style="21" bestFit="1" customWidth="1"/>
    <col min="9212" max="9224" width="9.140625" style="21" bestFit="1" customWidth="1"/>
    <col min="9225" max="9225" width="9.140625" style="21"/>
    <col min="9226" max="9226" width="51.28515625" style="21" customWidth="1"/>
    <col min="9227" max="9465" width="9.140625" style="21"/>
    <col min="9466" max="9466" width="2.7109375" style="21" customWidth="1"/>
    <col min="9467" max="9467" width="27.42578125" style="21" bestFit="1" customWidth="1"/>
    <col min="9468" max="9480" width="9.140625" style="21" bestFit="1" customWidth="1"/>
    <col min="9481" max="9481" width="9.140625" style="21"/>
    <col min="9482" max="9482" width="51.28515625" style="21" customWidth="1"/>
    <col min="9483" max="9721" width="9.140625" style="21"/>
    <col min="9722" max="9722" width="2.7109375" style="21" customWidth="1"/>
    <col min="9723" max="9723" width="27.42578125" style="21" bestFit="1" customWidth="1"/>
    <col min="9724" max="9736" width="9.140625" style="21" bestFit="1" customWidth="1"/>
    <col min="9737" max="9737" width="9.140625" style="21"/>
    <col min="9738" max="9738" width="51.28515625" style="21" customWidth="1"/>
    <col min="9739" max="9977" width="9.140625" style="21"/>
    <col min="9978" max="9978" width="2.7109375" style="21" customWidth="1"/>
    <col min="9979" max="9979" width="27.42578125" style="21" bestFit="1" customWidth="1"/>
    <col min="9980" max="9992" width="9.140625" style="21" bestFit="1" customWidth="1"/>
    <col min="9993" max="9993" width="9.140625" style="21"/>
    <col min="9994" max="9994" width="51.28515625" style="21" customWidth="1"/>
    <col min="9995" max="10233" width="9.140625" style="21"/>
    <col min="10234" max="10234" width="2.7109375" style="21" customWidth="1"/>
    <col min="10235" max="10235" width="27.42578125" style="21" bestFit="1" customWidth="1"/>
    <col min="10236" max="10248" width="9.140625" style="21" bestFit="1" customWidth="1"/>
    <col min="10249" max="10249" width="9.140625" style="21"/>
    <col min="10250" max="10250" width="51.28515625" style="21" customWidth="1"/>
    <col min="10251" max="10489" width="9.140625" style="21"/>
    <col min="10490" max="10490" width="2.7109375" style="21" customWidth="1"/>
    <col min="10491" max="10491" width="27.42578125" style="21" bestFit="1" customWidth="1"/>
    <col min="10492" max="10504" width="9.140625" style="21" bestFit="1" customWidth="1"/>
    <col min="10505" max="10505" width="9.140625" style="21"/>
    <col min="10506" max="10506" width="51.28515625" style="21" customWidth="1"/>
    <col min="10507" max="10745" width="9.140625" style="21"/>
    <col min="10746" max="10746" width="2.7109375" style="21" customWidth="1"/>
    <col min="10747" max="10747" width="27.42578125" style="21" bestFit="1" customWidth="1"/>
    <col min="10748" max="10760" width="9.140625" style="21" bestFit="1" customWidth="1"/>
    <col min="10761" max="10761" width="9.140625" style="21"/>
    <col min="10762" max="10762" width="51.28515625" style="21" customWidth="1"/>
    <col min="10763" max="11001" width="9.140625" style="21"/>
    <col min="11002" max="11002" width="2.7109375" style="21" customWidth="1"/>
    <col min="11003" max="11003" width="27.42578125" style="21" bestFit="1" customWidth="1"/>
    <col min="11004" max="11016" width="9.140625" style="21" bestFit="1" customWidth="1"/>
    <col min="11017" max="11017" width="9.140625" style="21"/>
    <col min="11018" max="11018" width="51.28515625" style="21" customWidth="1"/>
    <col min="11019" max="11257" width="9.140625" style="21"/>
    <col min="11258" max="11258" width="2.7109375" style="21" customWidth="1"/>
    <col min="11259" max="11259" width="27.42578125" style="21" bestFit="1" customWidth="1"/>
    <col min="11260" max="11272" width="9.140625" style="21" bestFit="1" customWidth="1"/>
    <col min="11273" max="11273" width="9.140625" style="21"/>
    <col min="11274" max="11274" width="51.28515625" style="21" customWidth="1"/>
    <col min="11275" max="11513" width="9.140625" style="21"/>
    <col min="11514" max="11514" width="2.7109375" style="21" customWidth="1"/>
    <col min="11515" max="11515" width="27.42578125" style="21" bestFit="1" customWidth="1"/>
    <col min="11516" max="11528" width="9.140625" style="21" bestFit="1" customWidth="1"/>
    <col min="11529" max="11529" width="9.140625" style="21"/>
    <col min="11530" max="11530" width="51.28515625" style="21" customWidth="1"/>
    <col min="11531" max="11769" width="9.140625" style="21"/>
    <col min="11770" max="11770" width="2.7109375" style="21" customWidth="1"/>
    <col min="11771" max="11771" width="27.42578125" style="21" bestFit="1" customWidth="1"/>
    <col min="11772" max="11784" width="9.140625" style="21" bestFit="1" customWidth="1"/>
    <col min="11785" max="11785" width="9.140625" style="21"/>
    <col min="11786" max="11786" width="51.28515625" style="21" customWidth="1"/>
    <col min="11787" max="12025" width="9.140625" style="21"/>
    <col min="12026" max="12026" width="2.7109375" style="21" customWidth="1"/>
    <col min="12027" max="12027" width="27.42578125" style="21" bestFit="1" customWidth="1"/>
    <col min="12028" max="12040" width="9.140625" style="21" bestFit="1" customWidth="1"/>
    <col min="12041" max="12041" width="9.140625" style="21"/>
    <col min="12042" max="12042" width="51.28515625" style="21" customWidth="1"/>
    <col min="12043" max="12281" width="9.140625" style="21"/>
    <col min="12282" max="12282" width="2.7109375" style="21" customWidth="1"/>
    <col min="12283" max="12283" width="27.42578125" style="21" bestFit="1" customWidth="1"/>
    <col min="12284" max="12296" width="9.140625" style="21" bestFit="1" customWidth="1"/>
    <col min="12297" max="12297" width="9.140625" style="21"/>
    <col min="12298" max="12298" width="51.28515625" style="21" customWidth="1"/>
    <col min="12299" max="12537" width="9.140625" style="21"/>
    <col min="12538" max="12538" width="2.7109375" style="21" customWidth="1"/>
    <col min="12539" max="12539" width="27.42578125" style="21" bestFit="1" customWidth="1"/>
    <col min="12540" max="12552" width="9.140625" style="21" bestFit="1" customWidth="1"/>
    <col min="12553" max="12553" width="9.140625" style="21"/>
    <col min="12554" max="12554" width="51.28515625" style="21" customWidth="1"/>
    <col min="12555" max="12793" width="9.140625" style="21"/>
    <col min="12794" max="12794" width="2.7109375" style="21" customWidth="1"/>
    <col min="12795" max="12795" width="27.42578125" style="21" bestFit="1" customWidth="1"/>
    <col min="12796" max="12808" width="9.140625" style="21" bestFit="1" customWidth="1"/>
    <col min="12809" max="12809" width="9.140625" style="21"/>
    <col min="12810" max="12810" width="51.28515625" style="21" customWidth="1"/>
    <col min="12811" max="13049" width="9.140625" style="21"/>
    <col min="13050" max="13050" width="2.7109375" style="21" customWidth="1"/>
    <col min="13051" max="13051" width="27.42578125" style="21" bestFit="1" customWidth="1"/>
    <col min="13052" max="13064" width="9.140625" style="21" bestFit="1" customWidth="1"/>
    <col min="13065" max="13065" width="9.140625" style="21"/>
    <col min="13066" max="13066" width="51.28515625" style="21" customWidth="1"/>
    <col min="13067" max="13305" width="9.140625" style="21"/>
    <col min="13306" max="13306" width="2.7109375" style="21" customWidth="1"/>
    <col min="13307" max="13307" width="27.42578125" style="21" bestFit="1" customWidth="1"/>
    <col min="13308" max="13320" width="9.140625" style="21" bestFit="1" customWidth="1"/>
    <col min="13321" max="13321" width="9.140625" style="21"/>
    <col min="13322" max="13322" width="51.28515625" style="21" customWidth="1"/>
    <col min="13323" max="13561" width="9.140625" style="21"/>
    <col min="13562" max="13562" width="2.7109375" style="21" customWidth="1"/>
    <col min="13563" max="13563" width="27.42578125" style="21" bestFit="1" customWidth="1"/>
    <col min="13564" max="13576" width="9.140625" style="21" bestFit="1" customWidth="1"/>
    <col min="13577" max="13577" width="9.140625" style="21"/>
    <col min="13578" max="13578" width="51.28515625" style="21" customWidth="1"/>
    <col min="13579" max="13817" width="9.140625" style="21"/>
    <col min="13818" max="13818" width="2.7109375" style="21" customWidth="1"/>
    <col min="13819" max="13819" width="27.42578125" style="21" bestFit="1" customWidth="1"/>
    <col min="13820" max="13832" width="9.140625" style="21" bestFit="1" customWidth="1"/>
    <col min="13833" max="13833" width="9.140625" style="21"/>
    <col min="13834" max="13834" width="51.28515625" style="21" customWidth="1"/>
    <col min="13835" max="14073" width="9.140625" style="21"/>
    <col min="14074" max="14074" width="2.7109375" style="21" customWidth="1"/>
    <col min="14075" max="14075" width="27.42578125" style="21" bestFit="1" customWidth="1"/>
    <col min="14076" max="14088" width="9.140625" style="21" bestFit="1" customWidth="1"/>
    <col min="14089" max="14089" width="9.140625" style="21"/>
    <col min="14090" max="14090" width="51.28515625" style="21" customWidth="1"/>
    <col min="14091" max="14329" width="9.140625" style="21"/>
    <col min="14330" max="14330" width="2.7109375" style="21" customWidth="1"/>
    <col min="14331" max="14331" width="27.42578125" style="21" bestFit="1" customWidth="1"/>
    <col min="14332" max="14344" width="9.140625" style="21" bestFit="1" customWidth="1"/>
    <col min="14345" max="14345" width="9.140625" style="21"/>
    <col min="14346" max="14346" width="51.28515625" style="21" customWidth="1"/>
    <col min="14347" max="14585" width="9.140625" style="21"/>
    <col min="14586" max="14586" width="2.7109375" style="21" customWidth="1"/>
    <col min="14587" max="14587" width="27.42578125" style="21" bestFit="1" customWidth="1"/>
    <col min="14588" max="14600" width="9.140625" style="21" bestFit="1" customWidth="1"/>
    <col min="14601" max="14601" width="9.140625" style="21"/>
    <col min="14602" max="14602" width="51.28515625" style="21" customWidth="1"/>
    <col min="14603" max="14841" width="9.140625" style="21"/>
    <col min="14842" max="14842" width="2.7109375" style="21" customWidth="1"/>
    <col min="14843" max="14843" width="27.42578125" style="21" bestFit="1" customWidth="1"/>
    <col min="14844" max="14856" width="9.140625" style="21" bestFit="1" customWidth="1"/>
    <col min="14857" max="14857" width="9.140625" style="21"/>
    <col min="14858" max="14858" width="51.28515625" style="21" customWidth="1"/>
    <col min="14859" max="15097" width="9.140625" style="21"/>
    <col min="15098" max="15098" width="2.7109375" style="21" customWidth="1"/>
    <col min="15099" max="15099" width="27.42578125" style="21" bestFit="1" customWidth="1"/>
    <col min="15100" max="15112" width="9.140625" style="21" bestFit="1" customWidth="1"/>
    <col min="15113" max="15113" width="9.140625" style="21"/>
    <col min="15114" max="15114" width="51.28515625" style="21" customWidth="1"/>
    <col min="15115" max="15353" width="9.140625" style="21"/>
    <col min="15354" max="15354" width="2.7109375" style="21" customWidth="1"/>
    <col min="15355" max="15355" width="27.42578125" style="21" bestFit="1" customWidth="1"/>
    <col min="15356" max="15368" width="9.140625" style="21" bestFit="1" customWidth="1"/>
    <col min="15369" max="15369" width="9.140625" style="21"/>
    <col min="15370" max="15370" width="51.28515625" style="21" customWidth="1"/>
    <col min="15371" max="15609" width="9.140625" style="21"/>
    <col min="15610" max="15610" width="2.7109375" style="21" customWidth="1"/>
    <col min="15611" max="15611" width="27.42578125" style="21" bestFit="1" customWidth="1"/>
    <col min="15612" max="15624" width="9.140625" style="21" bestFit="1" customWidth="1"/>
    <col min="15625" max="15625" width="9.140625" style="21"/>
    <col min="15626" max="15626" width="51.28515625" style="21" customWidth="1"/>
    <col min="15627" max="15865" width="9.140625" style="21"/>
    <col min="15866" max="15866" width="2.7109375" style="21" customWidth="1"/>
    <col min="15867" max="15867" width="27.42578125" style="21" bestFit="1" customWidth="1"/>
    <col min="15868" max="15880" width="9.140625" style="21" bestFit="1" customWidth="1"/>
    <col min="15881" max="15881" width="9.140625" style="21"/>
    <col min="15882" max="15882" width="51.28515625" style="21" customWidth="1"/>
    <col min="15883" max="16121" width="9.140625" style="21"/>
    <col min="16122" max="16122" width="2.7109375" style="21" customWidth="1"/>
    <col min="16123" max="16123" width="27.42578125" style="21" bestFit="1" customWidth="1"/>
    <col min="16124" max="16136" width="9.140625" style="21" bestFit="1" customWidth="1"/>
    <col min="16137" max="16137" width="9.140625" style="21"/>
    <col min="16138" max="16138" width="51.28515625" style="21" customWidth="1"/>
    <col min="16139" max="16384" width="9.140625" style="21"/>
  </cols>
  <sheetData>
    <row r="2" spans="2:15">
      <c r="B2" s="21" t="s">
        <v>26</v>
      </c>
      <c r="E2" s="21">
        <f>Investitie!G10</f>
        <v>70000</v>
      </c>
      <c r="F2" s="22" t="s">
        <v>27</v>
      </c>
      <c r="G2" s="21">
        <v>5000</v>
      </c>
    </row>
    <row r="3" spans="2:15">
      <c r="B3" s="21" t="s">
        <v>28</v>
      </c>
      <c r="E3" s="83">
        <v>7.0000000000000007E-2</v>
      </c>
      <c r="F3" s="22" t="s">
        <v>4</v>
      </c>
    </row>
    <row r="4" spans="2:15" ht="14.25">
      <c r="B4" s="186" t="s">
        <v>63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2:15" ht="59.25" customHeight="1">
      <c r="B5" s="24" t="s">
        <v>29</v>
      </c>
      <c r="C5" s="25" t="s">
        <v>8</v>
      </c>
      <c r="D5" s="25" t="s">
        <v>9</v>
      </c>
      <c r="E5" s="25" t="s">
        <v>10</v>
      </c>
      <c r="F5" s="25" t="s">
        <v>11</v>
      </c>
      <c r="G5" s="25" t="s">
        <v>12</v>
      </c>
      <c r="H5" s="25" t="s">
        <v>13</v>
      </c>
      <c r="I5" s="25" t="s">
        <v>14</v>
      </c>
      <c r="J5" s="25" t="s">
        <v>15</v>
      </c>
      <c r="K5" s="25" t="s">
        <v>16</v>
      </c>
      <c r="L5" s="25" t="s">
        <v>17</v>
      </c>
      <c r="M5" s="25" t="s">
        <v>18</v>
      </c>
      <c r="N5" s="25" t="s">
        <v>19</v>
      </c>
      <c r="O5" s="26" t="s">
        <v>30</v>
      </c>
    </row>
    <row r="6" spans="2:15">
      <c r="B6" s="89" t="s">
        <v>115</v>
      </c>
      <c r="C6" s="90">
        <v>70000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19">
        <f>SUM(C6:N6)</f>
        <v>70000</v>
      </c>
    </row>
    <row r="7" spans="2:15">
      <c r="B7" s="27" t="s">
        <v>31</v>
      </c>
      <c r="C7" s="28">
        <f>C6</f>
        <v>70000</v>
      </c>
      <c r="D7" s="28">
        <f>C10+D6</f>
        <v>69000</v>
      </c>
      <c r="E7" s="28">
        <f t="shared" ref="E7:N7" si="0">D10+E6</f>
        <v>68000</v>
      </c>
      <c r="F7" s="28">
        <f t="shared" si="0"/>
        <v>67000</v>
      </c>
      <c r="G7" s="28">
        <f t="shared" si="0"/>
        <v>66000</v>
      </c>
      <c r="H7" s="28">
        <f t="shared" si="0"/>
        <v>65000</v>
      </c>
      <c r="I7" s="28">
        <f t="shared" si="0"/>
        <v>64000</v>
      </c>
      <c r="J7" s="28">
        <f t="shared" si="0"/>
        <v>63000</v>
      </c>
      <c r="K7" s="28">
        <f t="shared" si="0"/>
        <v>62000</v>
      </c>
      <c r="L7" s="28">
        <f t="shared" si="0"/>
        <v>61000</v>
      </c>
      <c r="M7" s="28">
        <f t="shared" si="0"/>
        <v>60000</v>
      </c>
      <c r="N7" s="28">
        <f t="shared" si="0"/>
        <v>59000</v>
      </c>
      <c r="O7" s="19" t="s">
        <v>2</v>
      </c>
    </row>
    <row r="8" spans="2:15">
      <c r="B8" s="27" t="s">
        <v>32</v>
      </c>
      <c r="C8" s="79">
        <v>1000</v>
      </c>
      <c r="D8" s="79">
        <v>1000</v>
      </c>
      <c r="E8" s="79">
        <v>1000</v>
      </c>
      <c r="F8" s="79">
        <v>1000</v>
      </c>
      <c r="G8" s="79">
        <v>1000</v>
      </c>
      <c r="H8" s="79">
        <v>1000</v>
      </c>
      <c r="I8" s="79">
        <v>1000</v>
      </c>
      <c r="J8" s="79">
        <v>1000</v>
      </c>
      <c r="K8" s="79">
        <v>1000</v>
      </c>
      <c r="L8" s="79">
        <v>1000</v>
      </c>
      <c r="M8" s="79">
        <v>1000</v>
      </c>
      <c r="N8" s="79">
        <v>1000</v>
      </c>
      <c r="O8" s="19">
        <f>SUM(C8:N8)</f>
        <v>12000</v>
      </c>
    </row>
    <row r="9" spans="2:15">
      <c r="B9" s="27" t="s">
        <v>33</v>
      </c>
      <c r="C9" s="28">
        <f>C7*$E$3/12</f>
        <v>408.33333333333343</v>
      </c>
      <c r="D9" s="28">
        <f t="shared" ref="D9:N9" si="1">D7*$E$3/12</f>
        <v>402.50000000000006</v>
      </c>
      <c r="E9" s="28">
        <f t="shared" si="1"/>
        <v>396.66666666666669</v>
      </c>
      <c r="F9" s="28">
        <f t="shared" si="1"/>
        <v>390.83333333333331</v>
      </c>
      <c r="G9" s="28">
        <f t="shared" si="1"/>
        <v>385</v>
      </c>
      <c r="H9" s="28">
        <f t="shared" si="1"/>
        <v>379.16666666666669</v>
      </c>
      <c r="I9" s="28">
        <f t="shared" si="1"/>
        <v>373.33333333333331</v>
      </c>
      <c r="J9" s="28">
        <f t="shared" si="1"/>
        <v>367.5</v>
      </c>
      <c r="K9" s="28">
        <f t="shared" si="1"/>
        <v>361.66666666666669</v>
      </c>
      <c r="L9" s="28">
        <f t="shared" si="1"/>
        <v>355.83333333333331</v>
      </c>
      <c r="M9" s="28">
        <f t="shared" si="1"/>
        <v>350</v>
      </c>
      <c r="N9" s="28">
        <f t="shared" si="1"/>
        <v>344.16666666666669</v>
      </c>
      <c r="O9" s="19">
        <f>SUM(C9:N9)</f>
        <v>4515.0000000000009</v>
      </c>
    </row>
    <row r="10" spans="2:15">
      <c r="B10" s="27" t="s">
        <v>34</v>
      </c>
      <c r="C10" s="28">
        <f>C7-C8</f>
        <v>69000</v>
      </c>
      <c r="D10" s="28">
        <f t="shared" ref="D10:N10" si="2">D7-D8</f>
        <v>68000</v>
      </c>
      <c r="E10" s="28">
        <f t="shared" si="2"/>
        <v>67000</v>
      </c>
      <c r="F10" s="28">
        <f t="shared" si="2"/>
        <v>66000</v>
      </c>
      <c r="G10" s="28">
        <f t="shared" si="2"/>
        <v>65000</v>
      </c>
      <c r="H10" s="28">
        <f t="shared" si="2"/>
        <v>64000</v>
      </c>
      <c r="I10" s="28">
        <f t="shared" si="2"/>
        <v>63000</v>
      </c>
      <c r="J10" s="28">
        <f t="shared" si="2"/>
        <v>62000</v>
      </c>
      <c r="K10" s="28">
        <f t="shared" si="2"/>
        <v>61000</v>
      </c>
      <c r="L10" s="28">
        <f t="shared" si="2"/>
        <v>60000</v>
      </c>
      <c r="M10" s="28">
        <f t="shared" si="2"/>
        <v>59000</v>
      </c>
      <c r="N10" s="28">
        <f t="shared" si="2"/>
        <v>58000</v>
      </c>
      <c r="O10" s="19">
        <f>N10</f>
        <v>58000</v>
      </c>
    </row>
    <row r="11" spans="2:15" s="23" customFormat="1">
      <c r="B11" s="29" t="s">
        <v>87</v>
      </c>
      <c r="C11" s="30">
        <f>C8+C9</f>
        <v>1408.3333333333335</v>
      </c>
      <c r="D11" s="30">
        <f t="shared" ref="D11:N11" si="3">D8+D9</f>
        <v>1402.5</v>
      </c>
      <c r="E11" s="30">
        <f t="shared" si="3"/>
        <v>1396.6666666666667</v>
      </c>
      <c r="F11" s="30">
        <f t="shared" si="3"/>
        <v>1390.8333333333333</v>
      </c>
      <c r="G11" s="30">
        <f t="shared" si="3"/>
        <v>1385</v>
      </c>
      <c r="H11" s="30">
        <f t="shared" si="3"/>
        <v>1379.1666666666667</v>
      </c>
      <c r="I11" s="30">
        <f t="shared" si="3"/>
        <v>1373.3333333333333</v>
      </c>
      <c r="J11" s="30">
        <f t="shared" si="3"/>
        <v>1367.5</v>
      </c>
      <c r="K11" s="30">
        <f t="shared" si="3"/>
        <v>1361.6666666666667</v>
      </c>
      <c r="L11" s="30">
        <f t="shared" si="3"/>
        <v>1355.8333333333333</v>
      </c>
      <c r="M11" s="30">
        <f t="shared" si="3"/>
        <v>1350</v>
      </c>
      <c r="N11" s="30">
        <f t="shared" si="3"/>
        <v>1344.1666666666667</v>
      </c>
      <c r="O11" s="19">
        <f>SUM(C11:N11)</f>
        <v>16515</v>
      </c>
    </row>
    <row r="12" spans="2:15">
      <c r="B12" s="27" t="s">
        <v>31</v>
      </c>
      <c r="C12" s="28">
        <f>N10</f>
        <v>58000</v>
      </c>
      <c r="D12" s="28">
        <f>C15</f>
        <v>57000</v>
      </c>
      <c r="E12" s="28">
        <f t="shared" ref="E12:N12" si="4">D15</f>
        <v>56000</v>
      </c>
      <c r="F12" s="28">
        <f t="shared" si="4"/>
        <v>55000</v>
      </c>
      <c r="G12" s="28">
        <f t="shared" si="4"/>
        <v>54000</v>
      </c>
      <c r="H12" s="28">
        <f t="shared" si="4"/>
        <v>53000</v>
      </c>
      <c r="I12" s="28">
        <f t="shared" si="4"/>
        <v>52000</v>
      </c>
      <c r="J12" s="28">
        <f t="shared" si="4"/>
        <v>51000</v>
      </c>
      <c r="K12" s="28">
        <f t="shared" si="4"/>
        <v>50000</v>
      </c>
      <c r="L12" s="28">
        <f t="shared" si="4"/>
        <v>49000</v>
      </c>
      <c r="M12" s="28">
        <f t="shared" si="4"/>
        <v>48000</v>
      </c>
      <c r="N12" s="28">
        <f t="shared" si="4"/>
        <v>47000</v>
      </c>
      <c r="O12" s="19" t="s">
        <v>2</v>
      </c>
    </row>
    <row r="13" spans="2:15">
      <c r="B13" s="27" t="s">
        <v>32</v>
      </c>
      <c r="C13" s="79">
        <v>1000</v>
      </c>
      <c r="D13" s="79">
        <v>1000</v>
      </c>
      <c r="E13" s="79">
        <v>1000</v>
      </c>
      <c r="F13" s="79">
        <v>1000</v>
      </c>
      <c r="G13" s="79">
        <v>1000</v>
      </c>
      <c r="H13" s="79">
        <v>1000</v>
      </c>
      <c r="I13" s="79">
        <v>1000</v>
      </c>
      <c r="J13" s="79">
        <v>1000</v>
      </c>
      <c r="K13" s="79">
        <v>1000</v>
      </c>
      <c r="L13" s="79">
        <v>1000</v>
      </c>
      <c r="M13" s="79">
        <v>1000</v>
      </c>
      <c r="N13" s="79">
        <v>1000</v>
      </c>
      <c r="O13" s="19">
        <f>SUM(C13:N13)</f>
        <v>12000</v>
      </c>
    </row>
    <row r="14" spans="2:15">
      <c r="B14" s="27" t="s">
        <v>33</v>
      </c>
      <c r="C14" s="28">
        <f>C12*$E$3/12</f>
        <v>338.33333333333337</v>
      </c>
      <c r="D14" s="28">
        <f t="shared" ref="D14:N14" si="5">D12*$E$3/12</f>
        <v>332.50000000000006</v>
      </c>
      <c r="E14" s="28">
        <f t="shared" si="5"/>
        <v>326.66666666666669</v>
      </c>
      <c r="F14" s="28">
        <f t="shared" si="5"/>
        <v>320.83333333333337</v>
      </c>
      <c r="G14" s="28">
        <f t="shared" si="5"/>
        <v>315.00000000000006</v>
      </c>
      <c r="H14" s="28">
        <f t="shared" si="5"/>
        <v>309.16666666666669</v>
      </c>
      <c r="I14" s="28">
        <f t="shared" si="5"/>
        <v>303.33333333333337</v>
      </c>
      <c r="J14" s="28">
        <f t="shared" si="5"/>
        <v>297.50000000000006</v>
      </c>
      <c r="K14" s="28">
        <f t="shared" si="5"/>
        <v>291.66666666666669</v>
      </c>
      <c r="L14" s="28">
        <f t="shared" si="5"/>
        <v>285.83333333333337</v>
      </c>
      <c r="M14" s="28">
        <f t="shared" si="5"/>
        <v>280.00000000000006</v>
      </c>
      <c r="N14" s="28">
        <f t="shared" si="5"/>
        <v>274.16666666666669</v>
      </c>
      <c r="O14" s="19">
        <f>SUM(C14:N14)</f>
        <v>3675</v>
      </c>
    </row>
    <row r="15" spans="2:15">
      <c r="B15" s="27" t="s">
        <v>34</v>
      </c>
      <c r="C15" s="28">
        <f>C12-C13</f>
        <v>57000</v>
      </c>
      <c r="D15" s="28">
        <f t="shared" ref="D15:N15" si="6">D12-D13</f>
        <v>56000</v>
      </c>
      <c r="E15" s="28">
        <f t="shared" si="6"/>
        <v>55000</v>
      </c>
      <c r="F15" s="28">
        <f t="shared" si="6"/>
        <v>54000</v>
      </c>
      <c r="G15" s="28">
        <f t="shared" si="6"/>
        <v>53000</v>
      </c>
      <c r="H15" s="28">
        <f t="shared" si="6"/>
        <v>52000</v>
      </c>
      <c r="I15" s="28">
        <f t="shared" si="6"/>
        <v>51000</v>
      </c>
      <c r="J15" s="28">
        <f t="shared" si="6"/>
        <v>50000</v>
      </c>
      <c r="K15" s="28">
        <f t="shared" si="6"/>
        <v>49000</v>
      </c>
      <c r="L15" s="28">
        <f t="shared" si="6"/>
        <v>48000</v>
      </c>
      <c r="M15" s="28">
        <f t="shared" si="6"/>
        <v>47000</v>
      </c>
      <c r="N15" s="28">
        <f t="shared" si="6"/>
        <v>46000</v>
      </c>
      <c r="O15" s="19">
        <f>N15</f>
        <v>46000</v>
      </c>
    </row>
    <row r="16" spans="2:15" s="23" customFormat="1">
      <c r="B16" s="29" t="s">
        <v>88</v>
      </c>
      <c r="C16" s="30">
        <f>C13+C14</f>
        <v>1338.3333333333335</v>
      </c>
      <c r="D16" s="30">
        <f t="shared" ref="D16:N16" si="7">D13+D14</f>
        <v>1332.5</v>
      </c>
      <c r="E16" s="30">
        <f t="shared" si="7"/>
        <v>1326.6666666666667</v>
      </c>
      <c r="F16" s="30">
        <f t="shared" si="7"/>
        <v>1320.8333333333335</v>
      </c>
      <c r="G16" s="30">
        <f t="shared" si="7"/>
        <v>1315</v>
      </c>
      <c r="H16" s="30">
        <f t="shared" si="7"/>
        <v>1309.1666666666667</v>
      </c>
      <c r="I16" s="30">
        <f t="shared" si="7"/>
        <v>1303.3333333333335</v>
      </c>
      <c r="J16" s="30">
        <f t="shared" si="7"/>
        <v>1297.5</v>
      </c>
      <c r="K16" s="30">
        <f t="shared" si="7"/>
        <v>1291.6666666666667</v>
      </c>
      <c r="L16" s="30">
        <f t="shared" si="7"/>
        <v>1285.8333333333335</v>
      </c>
      <c r="M16" s="30">
        <f t="shared" si="7"/>
        <v>1280</v>
      </c>
      <c r="N16" s="30">
        <f t="shared" si="7"/>
        <v>1274.1666666666667</v>
      </c>
      <c r="O16" s="19">
        <f>SUM(C16:N16)</f>
        <v>15675</v>
      </c>
    </row>
    <row r="17" spans="2:15">
      <c r="B17" s="27" t="s">
        <v>31</v>
      </c>
      <c r="C17" s="28">
        <f>N15</f>
        <v>46000</v>
      </c>
      <c r="D17" s="28">
        <f>C20</f>
        <v>45000</v>
      </c>
      <c r="E17" s="28">
        <f t="shared" ref="E17:N17" si="8">D20</f>
        <v>44000</v>
      </c>
      <c r="F17" s="28">
        <f t="shared" si="8"/>
        <v>43000</v>
      </c>
      <c r="G17" s="28">
        <f t="shared" si="8"/>
        <v>42000</v>
      </c>
      <c r="H17" s="28">
        <f t="shared" si="8"/>
        <v>41000</v>
      </c>
      <c r="I17" s="28">
        <f t="shared" si="8"/>
        <v>40000</v>
      </c>
      <c r="J17" s="28">
        <f t="shared" si="8"/>
        <v>39000</v>
      </c>
      <c r="K17" s="28">
        <f t="shared" si="8"/>
        <v>38000</v>
      </c>
      <c r="L17" s="28">
        <f t="shared" si="8"/>
        <v>37000</v>
      </c>
      <c r="M17" s="28">
        <f t="shared" si="8"/>
        <v>36000</v>
      </c>
      <c r="N17" s="28">
        <f t="shared" si="8"/>
        <v>35000</v>
      </c>
      <c r="O17" s="19" t="s">
        <v>2</v>
      </c>
    </row>
    <row r="18" spans="2:15">
      <c r="B18" s="27" t="s">
        <v>32</v>
      </c>
      <c r="C18" s="79">
        <v>1000</v>
      </c>
      <c r="D18" s="79">
        <v>1000</v>
      </c>
      <c r="E18" s="79">
        <v>1000</v>
      </c>
      <c r="F18" s="79">
        <v>1000</v>
      </c>
      <c r="G18" s="79">
        <v>1000</v>
      </c>
      <c r="H18" s="79">
        <v>1000</v>
      </c>
      <c r="I18" s="79">
        <v>1000</v>
      </c>
      <c r="J18" s="79">
        <v>1000</v>
      </c>
      <c r="K18" s="79">
        <v>1000</v>
      </c>
      <c r="L18" s="79">
        <v>1000</v>
      </c>
      <c r="M18" s="79">
        <v>1000</v>
      </c>
      <c r="N18" s="79">
        <v>1000</v>
      </c>
      <c r="O18" s="19">
        <f>SUM(C18:N18)</f>
        <v>12000</v>
      </c>
    </row>
    <row r="19" spans="2:15">
      <c r="B19" s="27" t="s">
        <v>33</v>
      </c>
      <c r="C19" s="28">
        <f>C17*$E$3/12</f>
        <v>268.33333333333337</v>
      </c>
      <c r="D19" s="28">
        <f t="shared" ref="D19:N19" si="9">D17*$E$3/12</f>
        <v>262.50000000000006</v>
      </c>
      <c r="E19" s="28">
        <f t="shared" si="9"/>
        <v>256.66666666666669</v>
      </c>
      <c r="F19" s="28">
        <f t="shared" si="9"/>
        <v>250.83333333333337</v>
      </c>
      <c r="G19" s="28">
        <f t="shared" si="9"/>
        <v>245.00000000000003</v>
      </c>
      <c r="H19" s="28">
        <f t="shared" si="9"/>
        <v>239.16666666666671</v>
      </c>
      <c r="I19" s="28">
        <f t="shared" si="9"/>
        <v>233.33333333333337</v>
      </c>
      <c r="J19" s="28">
        <f t="shared" si="9"/>
        <v>227.50000000000003</v>
      </c>
      <c r="K19" s="28">
        <f t="shared" si="9"/>
        <v>221.66666666666671</v>
      </c>
      <c r="L19" s="28">
        <f t="shared" si="9"/>
        <v>215.83333333333337</v>
      </c>
      <c r="M19" s="28">
        <f t="shared" si="9"/>
        <v>210.00000000000003</v>
      </c>
      <c r="N19" s="28">
        <f t="shared" si="9"/>
        <v>204.16666666666671</v>
      </c>
      <c r="O19" s="19">
        <f>SUM(C19:N19)</f>
        <v>2835</v>
      </c>
    </row>
    <row r="20" spans="2:15">
      <c r="B20" s="27" t="s">
        <v>34</v>
      </c>
      <c r="C20" s="28">
        <f>C17-C18</f>
        <v>45000</v>
      </c>
      <c r="D20" s="28">
        <f t="shared" ref="D20:N20" si="10">D17-D18</f>
        <v>44000</v>
      </c>
      <c r="E20" s="28">
        <f t="shared" si="10"/>
        <v>43000</v>
      </c>
      <c r="F20" s="28">
        <f t="shared" si="10"/>
        <v>42000</v>
      </c>
      <c r="G20" s="28">
        <f t="shared" si="10"/>
        <v>41000</v>
      </c>
      <c r="H20" s="28">
        <f t="shared" si="10"/>
        <v>40000</v>
      </c>
      <c r="I20" s="28">
        <f t="shared" si="10"/>
        <v>39000</v>
      </c>
      <c r="J20" s="28">
        <f t="shared" si="10"/>
        <v>38000</v>
      </c>
      <c r="K20" s="28">
        <f t="shared" si="10"/>
        <v>37000</v>
      </c>
      <c r="L20" s="28">
        <f t="shared" si="10"/>
        <v>36000</v>
      </c>
      <c r="M20" s="28">
        <f t="shared" si="10"/>
        <v>35000</v>
      </c>
      <c r="N20" s="28">
        <f t="shared" si="10"/>
        <v>34000</v>
      </c>
      <c r="O20" s="19">
        <f>N20</f>
        <v>34000</v>
      </c>
    </row>
    <row r="21" spans="2:15" s="23" customFormat="1">
      <c r="B21" s="29" t="s">
        <v>89</v>
      </c>
      <c r="C21" s="30">
        <f>C18+C19</f>
        <v>1268.3333333333335</v>
      </c>
      <c r="D21" s="30">
        <f t="shared" ref="D21:N21" si="11">D18+D19</f>
        <v>1262.5</v>
      </c>
      <c r="E21" s="30">
        <f t="shared" si="11"/>
        <v>1256.6666666666667</v>
      </c>
      <c r="F21" s="30">
        <f t="shared" si="11"/>
        <v>1250.8333333333335</v>
      </c>
      <c r="G21" s="30">
        <f t="shared" si="11"/>
        <v>1245</v>
      </c>
      <c r="H21" s="30">
        <f t="shared" si="11"/>
        <v>1239.1666666666667</v>
      </c>
      <c r="I21" s="30">
        <f t="shared" si="11"/>
        <v>1233.3333333333335</v>
      </c>
      <c r="J21" s="30">
        <f t="shared" si="11"/>
        <v>1227.5</v>
      </c>
      <c r="K21" s="30">
        <f t="shared" si="11"/>
        <v>1221.6666666666667</v>
      </c>
      <c r="L21" s="30">
        <f t="shared" si="11"/>
        <v>1215.8333333333335</v>
      </c>
      <c r="M21" s="30">
        <f t="shared" si="11"/>
        <v>1210</v>
      </c>
      <c r="N21" s="30">
        <f t="shared" si="11"/>
        <v>1204.1666666666667</v>
      </c>
      <c r="O21" s="19">
        <f>SUM(C21:N21)</f>
        <v>14835</v>
      </c>
    </row>
    <row r="22" spans="2:15">
      <c r="B22" s="27" t="s">
        <v>31</v>
      </c>
      <c r="C22" s="28">
        <f>N20</f>
        <v>34000</v>
      </c>
      <c r="D22" s="28">
        <f>C25</f>
        <v>32000</v>
      </c>
      <c r="E22" s="28">
        <f t="shared" ref="E22:N22" si="12">D25</f>
        <v>30000</v>
      </c>
      <c r="F22" s="28">
        <f t="shared" si="12"/>
        <v>28000</v>
      </c>
      <c r="G22" s="28">
        <f t="shared" si="12"/>
        <v>26000</v>
      </c>
      <c r="H22" s="28">
        <f t="shared" si="12"/>
        <v>24000</v>
      </c>
      <c r="I22" s="28">
        <f t="shared" si="12"/>
        <v>22000</v>
      </c>
      <c r="J22" s="28">
        <f t="shared" si="12"/>
        <v>20000</v>
      </c>
      <c r="K22" s="28">
        <f t="shared" si="12"/>
        <v>18000</v>
      </c>
      <c r="L22" s="28">
        <f t="shared" si="12"/>
        <v>16000</v>
      </c>
      <c r="M22" s="28">
        <f t="shared" si="12"/>
        <v>14000</v>
      </c>
      <c r="N22" s="28">
        <f t="shared" si="12"/>
        <v>12000</v>
      </c>
      <c r="O22" s="19" t="s">
        <v>2</v>
      </c>
    </row>
    <row r="23" spans="2:15">
      <c r="B23" s="27" t="s">
        <v>32</v>
      </c>
      <c r="C23" s="79">
        <v>2000</v>
      </c>
      <c r="D23" s="79">
        <v>2000</v>
      </c>
      <c r="E23" s="79">
        <v>2000</v>
      </c>
      <c r="F23" s="79">
        <v>2000</v>
      </c>
      <c r="G23" s="79">
        <v>2000</v>
      </c>
      <c r="H23" s="79">
        <v>2000</v>
      </c>
      <c r="I23" s="79">
        <v>2000</v>
      </c>
      <c r="J23" s="79">
        <v>2000</v>
      </c>
      <c r="K23" s="79">
        <v>2000</v>
      </c>
      <c r="L23" s="79">
        <v>2000</v>
      </c>
      <c r="M23" s="79">
        <v>2000</v>
      </c>
      <c r="N23" s="79">
        <v>2000</v>
      </c>
      <c r="O23" s="19">
        <f>SUM(C23:N23)</f>
        <v>24000</v>
      </c>
    </row>
    <row r="24" spans="2:15">
      <c r="B24" s="27" t="s">
        <v>33</v>
      </c>
      <c r="C24" s="28">
        <f>C22*$E$3/12</f>
        <v>198.33333333333334</v>
      </c>
      <c r="D24" s="28">
        <f t="shared" ref="D24:N24" si="13">D22*$E$3/12</f>
        <v>186.66666666666666</v>
      </c>
      <c r="E24" s="28">
        <f t="shared" si="13"/>
        <v>175</v>
      </c>
      <c r="F24" s="28">
        <f t="shared" si="13"/>
        <v>163.33333333333334</v>
      </c>
      <c r="G24" s="28">
        <f t="shared" si="13"/>
        <v>151.66666666666669</v>
      </c>
      <c r="H24" s="28">
        <f t="shared" si="13"/>
        <v>140.00000000000003</v>
      </c>
      <c r="I24" s="28">
        <f t="shared" si="13"/>
        <v>128.33333333333334</v>
      </c>
      <c r="J24" s="28">
        <f t="shared" si="13"/>
        <v>116.66666666666669</v>
      </c>
      <c r="K24" s="28">
        <f t="shared" si="13"/>
        <v>105.00000000000001</v>
      </c>
      <c r="L24" s="28">
        <f t="shared" si="13"/>
        <v>93.333333333333329</v>
      </c>
      <c r="M24" s="28">
        <f t="shared" si="13"/>
        <v>81.666666666666671</v>
      </c>
      <c r="N24" s="28">
        <f t="shared" si="13"/>
        <v>70.000000000000014</v>
      </c>
      <c r="O24" s="19">
        <f>SUM(C24:N24)</f>
        <v>1610</v>
      </c>
    </row>
    <row r="25" spans="2:15">
      <c r="B25" s="27" t="s">
        <v>34</v>
      </c>
      <c r="C25" s="28">
        <f>C22-C23</f>
        <v>32000</v>
      </c>
      <c r="D25" s="28">
        <f t="shared" ref="D25:N25" si="14">D22-D23</f>
        <v>30000</v>
      </c>
      <c r="E25" s="28">
        <f t="shared" si="14"/>
        <v>28000</v>
      </c>
      <c r="F25" s="28">
        <f t="shared" si="14"/>
        <v>26000</v>
      </c>
      <c r="G25" s="28">
        <f t="shared" si="14"/>
        <v>24000</v>
      </c>
      <c r="H25" s="28">
        <f t="shared" si="14"/>
        <v>22000</v>
      </c>
      <c r="I25" s="28">
        <f t="shared" si="14"/>
        <v>20000</v>
      </c>
      <c r="J25" s="28">
        <f t="shared" si="14"/>
        <v>18000</v>
      </c>
      <c r="K25" s="28">
        <f t="shared" si="14"/>
        <v>16000</v>
      </c>
      <c r="L25" s="28">
        <f t="shared" si="14"/>
        <v>14000</v>
      </c>
      <c r="M25" s="28">
        <f t="shared" si="14"/>
        <v>12000</v>
      </c>
      <c r="N25" s="28">
        <f t="shared" si="14"/>
        <v>10000</v>
      </c>
      <c r="O25" s="19">
        <f>N25</f>
        <v>10000</v>
      </c>
    </row>
    <row r="26" spans="2:15" s="23" customFormat="1">
      <c r="B26" s="29" t="s">
        <v>90</v>
      </c>
      <c r="C26" s="30">
        <f>C23+C24</f>
        <v>2198.3333333333335</v>
      </c>
      <c r="D26" s="30">
        <f t="shared" ref="D26:N26" si="15">D23+D24</f>
        <v>2186.6666666666665</v>
      </c>
      <c r="E26" s="30">
        <f t="shared" si="15"/>
        <v>2175</v>
      </c>
      <c r="F26" s="30">
        <f t="shared" si="15"/>
        <v>2163.3333333333335</v>
      </c>
      <c r="G26" s="30">
        <f t="shared" si="15"/>
        <v>2151.6666666666665</v>
      </c>
      <c r="H26" s="30">
        <f t="shared" si="15"/>
        <v>2140</v>
      </c>
      <c r="I26" s="30">
        <f t="shared" si="15"/>
        <v>2128.3333333333335</v>
      </c>
      <c r="J26" s="30">
        <f t="shared" si="15"/>
        <v>2116.6666666666665</v>
      </c>
      <c r="K26" s="30">
        <f t="shared" si="15"/>
        <v>2105</v>
      </c>
      <c r="L26" s="30">
        <f t="shared" si="15"/>
        <v>2093.3333333333335</v>
      </c>
      <c r="M26" s="30">
        <f t="shared" si="15"/>
        <v>2081.6666666666665</v>
      </c>
      <c r="N26" s="30">
        <f t="shared" si="15"/>
        <v>2070</v>
      </c>
      <c r="O26" s="19">
        <f>SUM(C26:N26)</f>
        <v>25610</v>
      </c>
    </row>
    <row r="27" spans="2:15">
      <c r="B27" s="27" t="s">
        <v>31</v>
      </c>
      <c r="C27" s="28">
        <f>N25</f>
        <v>10000</v>
      </c>
      <c r="D27" s="28">
        <f t="shared" ref="D27:N27" si="16">C30</f>
        <v>5000</v>
      </c>
      <c r="E27" s="28">
        <f t="shared" si="16"/>
        <v>0</v>
      </c>
      <c r="F27" s="28">
        <f t="shared" si="16"/>
        <v>0</v>
      </c>
      <c r="G27" s="28">
        <f t="shared" si="16"/>
        <v>0</v>
      </c>
      <c r="H27" s="28">
        <f t="shared" si="16"/>
        <v>0</v>
      </c>
      <c r="I27" s="28">
        <f t="shared" si="16"/>
        <v>0</v>
      </c>
      <c r="J27" s="28">
        <f t="shared" si="16"/>
        <v>0</v>
      </c>
      <c r="K27" s="28">
        <f t="shared" si="16"/>
        <v>0</v>
      </c>
      <c r="L27" s="28">
        <f t="shared" si="16"/>
        <v>0</v>
      </c>
      <c r="M27" s="28">
        <f t="shared" si="16"/>
        <v>0</v>
      </c>
      <c r="N27" s="28">
        <f t="shared" si="16"/>
        <v>0</v>
      </c>
      <c r="O27" s="19" t="s">
        <v>2</v>
      </c>
    </row>
    <row r="28" spans="2:15">
      <c r="B28" s="27" t="s">
        <v>32</v>
      </c>
      <c r="C28" s="79">
        <v>5000</v>
      </c>
      <c r="D28" s="79">
        <v>5000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19">
        <f>SUM(C28:N28)</f>
        <v>10000</v>
      </c>
    </row>
    <row r="29" spans="2:15">
      <c r="B29" s="27" t="s">
        <v>33</v>
      </c>
      <c r="C29" s="28">
        <f>C27*$E$3/12</f>
        <v>58.333333333333343</v>
      </c>
      <c r="D29" s="28">
        <f t="shared" ref="D29:N29" si="17">D27*$E$3/12</f>
        <v>29.166666666666671</v>
      </c>
      <c r="E29" s="28">
        <f t="shared" si="17"/>
        <v>0</v>
      </c>
      <c r="F29" s="28">
        <f t="shared" si="17"/>
        <v>0</v>
      </c>
      <c r="G29" s="28">
        <f t="shared" si="17"/>
        <v>0</v>
      </c>
      <c r="H29" s="28">
        <f t="shared" si="17"/>
        <v>0</v>
      </c>
      <c r="I29" s="28">
        <f t="shared" si="17"/>
        <v>0</v>
      </c>
      <c r="J29" s="28">
        <f t="shared" si="17"/>
        <v>0</v>
      </c>
      <c r="K29" s="28">
        <f t="shared" si="17"/>
        <v>0</v>
      </c>
      <c r="L29" s="28">
        <f t="shared" si="17"/>
        <v>0</v>
      </c>
      <c r="M29" s="28">
        <f t="shared" si="17"/>
        <v>0</v>
      </c>
      <c r="N29" s="28">
        <f t="shared" si="17"/>
        <v>0</v>
      </c>
      <c r="O29" s="19">
        <f>SUM(C29:N29)</f>
        <v>87.500000000000014</v>
      </c>
    </row>
    <row r="30" spans="2:15">
      <c r="B30" s="27" t="s">
        <v>34</v>
      </c>
      <c r="C30" s="28">
        <f>C27-C28</f>
        <v>5000</v>
      </c>
      <c r="D30" s="28">
        <f t="shared" ref="D30:N30" si="18">D27-D28</f>
        <v>0</v>
      </c>
      <c r="E30" s="28">
        <f t="shared" si="18"/>
        <v>0</v>
      </c>
      <c r="F30" s="28">
        <f t="shared" si="18"/>
        <v>0</v>
      </c>
      <c r="G30" s="28">
        <f t="shared" si="18"/>
        <v>0</v>
      </c>
      <c r="H30" s="28">
        <f t="shared" si="18"/>
        <v>0</v>
      </c>
      <c r="I30" s="28">
        <f t="shared" si="18"/>
        <v>0</v>
      </c>
      <c r="J30" s="28">
        <f t="shared" si="18"/>
        <v>0</v>
      </c>
      <c r="K30" s="28">
        <f t="shared" si="18"/>
        <v>0</v>
      </c>
      <c r="L30" s="28">
        <f t="shared" si="18"/>
        <v>0</v>
      </c>
      <c r="M30" s="28">
        <f t="shared" si="18"/>
        <v>0</v>
      </c>
      <c r="N30" s="28">
        <f t="shared" si="18"/>
        <v>0</v>
      </c>
      <c r="O30" s="19">
        <f>N30</f>
        <v>0</v>
      </c>
    </row>
    <row r="31" spans="2:15" s="23" customFormat="1">
      <c r="B31" s="29" t="s">
        <v>91</v>
      </c>
      <c r="C31" s="30">
        <f>C28+C29</f>
        <v>5058.333333333333</v>
      </c>
      <c r="D31" s="30">
        <f t="shared" ref="D31:N31" si="19">D28+D29</f>
        <v>5029.166666666667</v>
      </c>
      <c r="E31" s="30">
        <f t="shared" si="19"/>
        <v>0</v>
      </c>
      <c r="F31" s="30">
        <f t="shared" si="19"/>
        <v>0</v>
      </c>
      <c r="G31" s="30">
        <f t="shared" si="19"/>
        <v>0</v>
      </c>
      <c r="H31" s="30">
        <f t="shared" si="19"/>
        <v>0</v>
      </c>
      <c r="I31" s="30">
        <f t="shared" si="19"/>
        <v>0</v>
      </c>
      <c r="J31" s="30">
        <f t="shared" si="19"/>
        <v>0</v>
      </c>
      <c r="K31" s="30">
        <f t="shared" si="19"/>
        <v>0</v>
      </c>
      <c r="L31" s="30">
        <f t="shared" si="19"/>
        <v>0</v>
      </c>
      <c r="M31" s="30">
        <f t="shared" si="19"/>
        <v>0</v>
      </c>
      <c r="N31" s="30">
        <f t="shared" si="19"/>
        <v>0</v>
      </c>
      <c r="O31" s="19">
        <f>SUM(C31:N31)</f>
        <v>10087.5</v>
      </c>
    </row>
    <row r="32" spans="2:15">
      <c r="B32" s="27" t="s">
        <v>31</v>
      </c>
      <c r="C32" s="28">
        <f>N31</f>
        <v>0</v>
      </c>
      <c r="D32" s="28">
        <f t="shared" ref="D32" si="20">C35</f>
        <v>0</v>
      </c>
      <c r="E32" s="28">
        <f t="shared" ref="E32" si="21">D35</f>
        <v>0</v>
      </c>
      <c r="F32" s="28">
        <f t="shared" ref="F32" si="22">E35</f>
        <v>0</v>
      </c>
      <c r="G32" s="28">
        <f t="shared" ref="G32" si="23">F35</f>
        <v>0</v>
      </c>
      <c r="H32" s="28">
        <f t="shared" ref="H32" si="24">G35</f>
        <v>0</v>
      </c>
      <c r="I32" s="28">
        <f t="shared" ref="I32" si="25">H35</f>
        <v>0</v>
      </c>
      <c r="J32" s="28">
        <f t="shared" ref="J32" si="26">I35</f>
        <v>0</v>
      </c>
      <c r="K32" s="28">
        <f t="shared" ref="K32" si="27">J35</f>
        <v>0</v>
      </c>
      <c r="L32" s="28">
        <f t="shared" ref="L32" si="28">K35</f>
        <v>0</v>
      </c>
      <c r="M32" s="28">
        <f t="shared" ref="M32" si="29">L35</f>
        <v>0</v>
      </c>
      <c r="N32" s="28">
        <f t="shared" ref="N32" si="30">M35</f>
        <v>0</v>
      </c>
      <c r="O32" s="19" t="s">
        <v>2</v>
      </c>
    </row>
    <row r="33" spans="2:15">
      <c r="B33" s="27" t="s">
        <v>32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19">
        <f>SUM(C33:N33)</f>
        <v>0</v>
      </c>
    </row>
    <row r="34" spans="2:15">
      <c r="B34" s="27" t="s">
        <v>33</v>
      </c>
      <c r="C34" s="28">
        <f>C32*$E$3/12</f>
        <v>0</v>
      </c>
      <c r="D34" s="28">
        <f t="shared" ref="D34:N34" si="31">D32*$E$3/12</f>
        <v>0</v>
      </c>
      <c r="E34" s="28">
        <f t="shared" si="31"/>
        <v>0</v>
      </c>
      <c r="F34" s="28">
        <f t="shared" si="31"/>
        <v>0</v>
      </c>
      <c r="G34" s="28">
        <f t="shared" si="31"/>
        <v>0</v>
      </c>
      <c r="H34" s="28">
        <f t="shared" si="31"/>
        <v>0</v>
      </c>
      <c r="I34" s="28">
        <f t="shared" si="31"/>
        <v>0</v>
      </c>
      <c r="J34" s="28">
        <f t="shared" si="31"/>
        <v>0</v>
      </c>
      <c r="K34" s="28">
        <f t="shared" si="31"/>
        <v>0</v>
      </c>
      <c r="L34" s="28">
        <f t="shared" si="31"/>
        <v>0</v>
      </c>
      <c r="M34" s="28">
        <f t="shared" si="31"/>
        <v>0</v>
      </c>
      <c r="N34" s="28">
        <f t="shared" si="31"/>
        <v>0</v>
      </c>
      <c r="O34" s="19">
        <f>SUM(C34:N34)</f>
        <v>0</v>
      </c>
    </row>
    <row r="35" spans="2:15">
      <c r="B35" s="27" t="s">
        <v>34</v>
      </c>
      <c r="C35" s="28">
        <f>C32-C33</f>
        <v>0</v>
      </c>
      <c r="D35" s="28">
        <f t="shared" ref="D35:N35" si="32">D32-D33</f>
        <v>0</v>
      </c>
      <c r="E35" s="28">
        <f t="shared" si="32"/>
        <v>0</v>
      </c>
      <c r="F35" s="28">
        <f t="shared" si="32"/>
        <v>0</v>
      </c>
      <c r="G35" s="28">
        <f t="shared" si="32"/>
        <v>0</v>
      </c>
      <c r="H35" s="28">
        <f t="shared" si="32"/>
        <v>0</v>
      </c>
      <c r="I35" s="28">
        <f t="shared" si="32"/>
        <v>0</v>
      </c>
      <c r="J35" s="28">
        <f t="shared" si="32"/>
        <v>0</v>
      </c>
      <c r="K35" s="28">
        <f t="shared" si="32"/>
        <v>0</v>
      </c>
      <c r="L35" s="28">
        <f t="shared" si="32"/>
        <v>0</v>
      </c>
      <c r="M35" s="28">
        <f t="shared" si="32"/>
        <v>0</v>
      </c>
      <c r="N35" s="28">
        <f t="shared" si="32"/>
        <v>0</v>
      </c>
      <c r="O35" s="19">
        <f>N35</f>
        <v>0</v>
      </c>
    </row>
    <row r="36" spans="2:15" s="23" customFormat="1">
      <c r="B36" s="29" t="s">
        <v>149</v>
      </c>
      <c r="C36" s="30">
        <f>C33+C34</f>
        <v>0</v>
      </c>
      <c r="D36" s="30">
        <f t="shared" ref="D36:N36" si="33">D33+D34</f>
        <v>0</v>
      </c>
      <c r="E36" s="30">
        <f t="shared" si="33"/>
        <v>0</v>
      </c>
      <c r="F36" s="30">
        <f t="shared" si="33"/>
        <v>0</v>
      </c>
      <c r="G36" s="30">
        <f t="shared" si="33"/>
        <v>0</v>
      </c>
      <c r="H36" s="30">
        <f t="shared" si="33"/>
        <v>0</v>
      </c>
      <c r="I36" s="30">
        <f t="shared" si="33"/>
        <v>0</v>
      </c>
      <c r="J36" s="30">
        <f t="shared" si="33"/>
        <v>0</v>
      </c>
      <c r="K36" s="30">
        <f t="shared" si="33"/>
        <v>0</v>
      </c>
      <c r="L36" s="30">
        <f t="shared" si="33"/>
        <v>0</v>
      </c>
      <c r="M36" s="30">
        <f t="shared" si="33"/>
        <v>0</v>
      </c>
      <c r="N36" s="30">
        <f t="shared" si="33"/>
        <v>0</v>
      </c>
      <c r="O36" s="19">
        <f>SUM(C36:N36)</f>
        <v>0</v>
      </c>
    </row>
    <row r="37" spans="2:15">
      <c r="B37" s="27" t="s">
        <v>31</v>
      </c>
      <c r="C37" s="28">
        <f>N35</f>
        <v>0</v>
      </c>
      <c r="D37" s="28">
        <f t="shared" ref="D37" si="34">C40</f>
        <v>0</v>
      </c>
      <c r="E37" s="28">
        <f t="shared" ref="E37" si="35">D40</f>
        <v>0</v>
      </c>
      <c r="F37" s="28">
        <f t="shared" ref="F37" si="36">E40</f>
        <v>0</v>
      </c>
      <c r="G37" s="28">
        <f t="shared" ref="G37" si="37">F40</f>
        <v>0</v>
      </c>
      <c r="H37" s="28">
        <f t="shared" ref="H37" si="38">G40</f>
        <v>0</v>
      </c>
      <c r="I37" s="28">
        <f t="shared" ref="I37" si="39">H40</f>
        <v>0</v>
      </c>
      <c r="J37" s="28">
        <f t="shared" ref="J37" si="40">I40</f>
        <v>0</v>
      </c>
      <c r="K37" s="28">
        <f t="shared" ref="K37" si="41">J40</f>
        <v>0</v>
      </c>
      <c r="L37" s="28">
        <f t="shared" ref="L37" si="42">K40</f>
        <v>0</v>
      </c>
      <c r="M37" s="28">
        <f t="shared" ref="M37" si="43">L40</f>
        <v>0</v>
      </c>
      <c r="N37" s="28">
        <f t="shared" ref="N37" si="44">M40</f>
        <v>0</v>
      </c>
      <c r="O37" s="19" t="s">
        <v>2</v>
      </c>
    </row>
    <row r="38" spans="2:15">
      <c r="B38" s="27" t="s">
        <v>32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19">
        <f>SUM(C38:N38)</f>
        <v>0</v>
      </c>
    </row>
    <row r="39" spans="2:15">
      <c r="B39" s="27" t="s">
        <v>33</v>
      </c>
      <c r="C39" s="28">
        <f>C37*$E$3/12</f>
        <v>0</v>
      </c>
      <c r="D39" s="28">
        <f t="shared" ref="D39:N39" si="45">D37*$E$3/12</f>
        <v>0</v>
      </c>
      <c r="E39" s="28">
        <f t="shared" si="45"/>
        <v>0</v>
      </c>
      <c r="F39" s="28">
        <f t="shared" si="45"/>
        <v>0</v>
      </c>
      <c r="G39" s="28">
        <f t="shared" si="45"/>
        <v>0</v>
      </c>
      <c r="H39" s="28">
        <f t="shared" si="45"/>
        <v>0</v>
      </c>
      <c r="I39" s="28">
        <f t="shared" si="45"/>
        <v>0</v>
      </c>
      <c r="J39" s="28">
        <f t="shared" si="45"/>
        <v>0</v>
      </c>
      <c r="K39" s="28">
        <f t="shared" si="45"/>
        <v>0</v>
      </c>
      <c r="L39" s="28">
        <f t="shared" si="45"/>
        <v>0</v>
      </c>
      <c r="M39" s="28">
        <f t="shared" si="45"/>
        <v>0</v>
      </c>
      <c r="N39" s="28">
        <f t="shared" si="45"/>
        <v>0</v>
      </c>
      <c r="O39" s="19">
        <f>SUM(C39:N39)</f>
        <v>0</v>
      </c>
    </row>
    <row r="40" spans="2:15">
      <c r="B40" s="27" t="s">
        <v>34</v>
      </c>
      <c r="C40" s="28">
        <f>C37-C38</f>
        <v>0</v>
      </c>
      <c r="D40" s="28">
        <f t="shared" ref="D40:N40" si="46">D37-D38</f>
        <v>0</v>
      </c>
      <c r="E40" s="28">
        <f t="shared" si="46"/>
        <v>0</v>
      </c>
      <c r="F40" s="28">
        <f t="shared" si="46"/>
        <v>0</v>
      </c>
      <c r="G40" s="28">
        <f t="shared" si="46"/>
        <v>0</v>
      </c>
      <c r="H40" s="28">
        <f t="shared" si="46"/>
        <v>0</v>
      </c>
      <c r="I40" s="28">
        <f t="shared" si="46"/>
        <v>0</v>
      </c>
      <c r="J40" s="28">
        <f t="shared" si="46"/>
        <v>0</v>
      </c>
      <c r="K40" s="28">
        <f t="shared" si="46"/>
        <v>0</v>
      </c>
      <c r="L40" s="28">
        <f t="shared" si="46"/>
        <v>0</v>
      </c>
      <c r="M40" s="28">
        <f t="shared" si="46"/>
        <v>0</v>
      </c>
      <c r="N40" s="28">
        <f t="shared" si="46"/>
        <v>0</v>
      </c>
      <c r="O40" s="19">
        <f>N40</f>
        <v>0</v>
      </c>
    </row>
    <row r="41" spans="2:15" s="23" customFormat="1">
      <c r="B41" s="29" t="s">
        <v>150</v>
      </c>
      <c r="C41" s="30">
        <f>C43+C44</f>
        <v>11271.666666666666</v>
      </c>
      <c r="D41" s="30">
        <f t="shared" ref="D41:O41" si="47">D43+D44</f>
        <v>11213.333333333334</v>
      </c>
      <c r="E41" s="30">
        <f t="shared" si="47"/>
        <v>6155</v>
      </c>
      <c r="F41" s="30">
        <f t="shared" si="47"/>
        <v>6125.8333333333339</v>
      </c>
      <c r="G41" s="30">
        <f t="shared" si="47"/>
        <v>6096.666666666667</v>
      </c>
      <c r="H41" s="30">
        <f t="shared" si="47"/>
        <v>6067.5</v>
      </c>
      <c r="I41" s="30">
        <f t="shared" si="47"/>
        <v>6038.3333333333339</v>
      </c>
      <c r="J41" s="30">
        <f t="shared" si="47"/>
        <v>6009.166666666667</v>
      </c>
      <c r="K41" s="30">
        <f t="shared" si="47"/>
        <v>5980</v>
      </c>
      <c r="L41" s="30">
        <f t="shared" si="47"/>
        <v>5950.8333333333339</v>
      </c>
      <c r="M41" s="30">
        <f t="shared" si="47"/>
        <v>5921.666666666667</v>
      </c>
      <c r="N41" s="30">
        <f t="shared" si="47"/>
        <v>5892.5</v>
      </c>
      <c r="O41" s="30">
        <f t="shared" si="47"/>
        <v>82722.5</v>
      </c>
    </row>
    <row r="42" spans="2:15">
      <c r="B42" s="31" t="s">
        <v>6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s="23" customFormat="1">
      <c r="B43" s="32" t="s">
        <v>35</v>
      </c>
      <c r="C43" s="33">
        <f t="shared" ref="C43:O43" si="48">C9+C14+C19+C24+C29+C34+C39</f>
        <v>1271.6666666666667</v>
      </c>
      <c r="D43" s="33">
        <f t="shared" si="48"/>
        <v>1213.3333333333337</v>
      </c>
      <c r="E43" s="33">
        <f t="shared" si="48"/>
        <v>1155</v>
      </c>
      <c r="F43" s="33">
        <f t="shared" si="48"/>
        <v>1125.8333333333335</v>
      </c>
      <c r="G43" s="33">
        <f t="shared" si="48"/>
        <v>1096.6666666666667</v>
      </c>
      <c r="H43" s="33">
        <f t="shared" si="48"/>
        <v>1067.5000000000002</v>
      </c>
      <c r="I43" s="33">
        <f t="shared" si="48"/>
        <v>1038.3333333333335</v>
      </c>
      <c r="J43" s="33">
        <f t="shared" si="48"/>
        <v>1009.1666666666667</v>
      </c>
      <c r="K43" s="33">
        <f t="shared" si="48"/>
        <v>980.00000000000011</v>
      </c>
      <c r="L43" s="33">
        <f t="shared" si="48"/>
        <v>950.83333333333348</v>
      </c>
      <c r="M43" s="33">
        <f t="shared" si="48"/>
        <v>921.66666666666663</v>
      </c>
      <c r="N43" s="33">
        <f t="shared" si="48"/>
        <v>892.50000000000011</v>
      </c>
      <c r="O43" s="33">
        <f t="shared" si="48"/>
        <v>12722.5</v>
      </c>
    </row>
    <row r="44" spans="2:15" s="23" customFormat="1">
      <c r="B44" s="32" t="s">
        <v>36</v>
      </c>
      <c r="C44" s="33">
        <f t="shared" ref="C44:O44" si="49">C8+C13+C18+C23+C28+C33+C38</f>
        <v>10000</v>
      </c>
      <c r="D44" s="33">
        <f t="shared" si="49"/>
        <v>10000</v>
      </c>
      <c r="E44" s="33">
        <f t="shared" si="49"/>
        <v>5000</v>
      </c>
      <c r="F44" s="33">
        <f t="shared" si="49"/>
        <v>5000</v>
      </c>
      <c r="G44" s="33">
        <f t="shared" si="49"/>
        <v>5000</v>
      </c>
      <c r="H44" s="33">
        <f t="shared" si="49"/>
        <v>5000</v>
      </c>
      <c r="I44" s="33">
        <f t="shared" si="49"/>
        <v>5000</v>
      </c>
      <c r="J44" s="33">
        <f t="shared" si="49"/>
        <v>5000</v>
      </c>
      <c r="K44" s="33">
        <f t="shared" si="49"/>
        <v>5000</v>
      </c>
      <c r="L44" s="33">
        <f t="shared" si="49"/>
        <v>5000</v>
      </c>
      <c r="M44" s="33">
        <f t="shared" si="49"/>
        <v>5000</v>
      </c>
      <c r="N44" s="33">
        <f t="shared" si="49"/>
        <v>5000</v>
      </c>
      <c r="O44" s="33">
        <f t="shared" si="49"/>
        <v>70000</v>
      </c>
    </row>
  </sheetData>
  <mergeCells count="1">
    <mergeCell ref="B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Matrice</vt:lpstr>
      <vt:lpstr>Investitie</vt:lpstr>
      <vt:lpstr>Buget</vt:lpstr>
      <vt:lpstr>Plan</vt:lpstr>
      <vt:lpstr>SWOT</vt:lpstr>
      <vt:lpstr>RaportFinanciar</vt:lpstr>
      <vt:lpstr>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Cristina Serba</cp:lastModifiedBy>
  <dcterms:created xsi:type="dcterms:W3CDTF">2019-01-01T10:48:56Z</dcterms:created>
  <dcterms:modified xsi:type="dcterms:W3CDTF">2025-05-23T19:35:36Z</dcterms:modified>
</cp:coreProperties>
</file>