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hii/Desktop/KSE Institute/ua-de-center/data-private/raw/"/>
    </mc:Choice>
  </mc:AlternateContent>
  <xr:revisionPtr revIDLastSave="0" documentId="13_ncr:1_{685574D6-B23E-014B-9B5F-48B97CF9B871}" xr6:coauthVersionLast="47" xr6:coauthVersionMax="47" xr10:uidLastSave="{00000000-0000-0000-0000-000000000000}"/>
  <bookViews>
    <workbookView xWindow="0" yWindow="500" windowWidth="29040" windowHeight="15840" xr2:uid="{D95E8C8C-6B1A-480D-98FC-105D2306A73B}"/>
  </bookViews>
  <sheets>
    <sheet name="Перелік з касою" sheetId="1" r:id="rId1"/>
  </sheets>
  <definedNames>
    <definedName name="_xlnm._FilterDatabase" localSheetId="0" hidden="1">'Перелік з касою'!$A$5:$K$509</definedName>
    <definedName name="_xlnm.Print_Area" localSheetId="0">'Перелік з касою'!$A$1:$K$509</definedName>
    <definedName name="_xlnm.Print_Titles" localSheetId="0">'Перелік з касою'!#REF!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09" i="1" l="1"/>
  <c r="G504" i="1"/>
  <c r="F504" i="1"/>
  <c r="E504" i="1"/>
  <c r="D504" i="1"/>
  <c r="G490" i="1"/>
  <c r="F490" i="1"/>
  <c r="E490" i="1"/>
  <c r="D490" i="1"/>
  <c r="E489" i="1"/>
  <c r="E488" i="1"/>
  <c r="D481" i="1"/>
  <c r="D478" i="1" s="1"/>
  <c r="G478" i="1"/>
  <c r="F478" i="1"/>
  <c r="G465" i="1"/>
  <c r="F465" i="1"/>
  <c r="E465" i="1"/>
  <c r="D465" i="1"/>
  <c r="D455" i="1"/>
  <c r="D449" i="1"/>
  <c r="D445" i="1"/>
  <c r="G441" i="1"/>
  <c r="F441" i="1"/>
  <c r="E441" i="1"/>
  <c r="D437" i="1"/>
  <c r="D436" i="1"/>
  <c r="D419" i="1"/>
  <c r="G409" i="1"/>
  <c r="F409" i="1"/>
  <c r="D406" i="1"/>
  <c r="D386" i="1" s="1"/>
  <c r="G386" i="1"/>
  <c r="F386" i="1"/>
  <c r="E386" i="1"/>
  <c r="D379" i="1"/>
  <c r="D377" i="1"/>
  <c r="D373" i="1"/>
  <c r="D371" i="1"/>
  <c r="D368" i="1"/>
  <c r="D367" i="1"/>
  <c r="D366" i="1"/>
  <c r="D364" i="1"/>
  <c r="D362" i="1"/>
  <c r="D361" i="1"/>
  <c r="D360" i="1"/>
  <c r="D358" i="1"/>
  <c r="D356" i="1"/>
  <c r="G351" i="1"/>
  <c r="F351" i="1"/>
  <c r="E351" i="1"/>
  <c r="G326" i="1"/>
  <c r="F326" i="1"/>
  <c r="E326" i="1"/>
  <c r="D326" i="1"/>
  <c r="G310" i="1"/>
  <c r="F310" i="1"/>
  <c r="E310" i="1"/>
  <c r="D310" i="1"/>
  <c r="G295" i="1"/>
  <c r="F295" i="1"/>
  <c r="E295" i="1"/>
  <c r="D295" i="1"/>
  <c r="G283" i="1"/>
  <c r="F283" i="1"/>
  <c r="E283" i="1"/>
  <c r="D283" i="1"/>
  <c r="G278" i="1"/>
  <c r="E278" i="1"/>
  <c r="D278" i="1"/>
  <c r="D273" i="1"/>
  <c r="D270" i="1"/>
  <c r="D266" i="1"/>
  <c r="D261" i="1"/>
  <c r="D259" i="1"/>
  <c r="D258" i="1"/>
  <c r="D257" i="1"/>
  <c r="G254" i="1"/>
  <c r="F254" i="1"/>
  <c r="E254" i="1"/>
  <c r="D243" i="1"/>
  <c r="D228" i="1" s="1"/>
  <c r="G228" i="1"/>
  <c r="F228" i="1"/>
  <c r="E228" i="1"/>
  <c r="D224" i="1"/>
  <c r="G218" i="1"/>
  <c r="F218" i="1"/>
  <c r="E218" i="1"/>
  <c r="D218" i="1"/>
  <c r="D214" i="1"/>
  <c r="D208" i="1"/>
  <c r="D207" i="1"/>
  <c r="G202" i="1"/>
  <c r="F202" i="1"/>
  <c r="E202" i="1"/>
  <c r="G170" i="1"/>
  <c r="F170" i="1"/>
  <c r="E170" i="1"/>
  <c r="D170" i="1"/>
  <c r="D169" i="1"/>
  <c r="D152" i="1" s="1"/>
  <c r="G152" i="1"/>
  <c r="F152" i="1"/>
  <c r="E152" i="1"/>
  <c r="G128" i="1"/>
  <c r="F128" i="1"/>
  <c r="E128" i="1"/>
  <c r="D128" i="1"/>
  <c r="D119" i="1"/>
  <c r="D118" i="1"/>
  <c r="D114" i="1"/>
  <c r="G102" i="1"/>
  <c r="F102" i="1"/>
  <c r="E102" i="1"/>
  <c r="D99" i="1"/>
  <c r="D96" i="1"/>
  <c r="D91" i="1"/>
  <c r="D89" i="1"/>
  <c r="D85" i="1"/>
  <c r="D79" i="1"/>
  <c r="D78" i="1"/>
  <c r="G69" i="1"/>
  <c r="F69" i="1"/>
  <c r="E69" i="1"/>
  <c r="D68" i="1"/>
  <c r="D67" i="1"/>
  <c r="D62" i="1"/>
  <c r="D61" i="1"/>
  <c r="D60" i="1"/>
  <c r="D59" i="1"/>
  <c r="D58" i="1"/>
  <c r="D56" i="1"/>
  <c r="D55" i="1"/>
  <c r="G52" i="1"/>
  <c r="F52" i="1"/>
  <c r="E52" i="1"/>
  <c r="G38" i="1"/>
  <c r="F38" i="1"/>
  <c r="E38" i="1"/>
  <c r="D38" i="1"/>
  <c r="D32" i="1"/>
  <c r="D31" i="1"/>
  <c r="D30" i="1"/>
  <c r="D29" i="1"/>
  <c r="D26" i="1"/>
  <c r="D25" i="1"/>
  <c r="D23" i="1"/>
  <c r="D21" i="1"/>
  <c r="D20" i="1"/>
  <c r="D18" i="1"/>
  <c r="D11" i="1"/>
  <c r="D9" i="1"/>
  <c r="D8" i="1"/>
  <c r="G7" i="1"/>
  <c r="F7" i="1"/>
  <c r="E7" i="1"/>
  <c r="D409" i="1" l="1"/>
  <c r="D7" i="1"/>
  <c r="D441" i="1"/>
  <c r="D254" i="1"/>
  <c r="F6" i="1"/>
  <c r="D69" i="1"/>
  <c r="D202" i="1"/>
  <c r="D351" i="1"/>
  <c r="G6" i="1"/>
  <c r="E478" i="1"/>
  <c r="E6" i="1" s="1"/>
  <c r="G510" i="1"/>
  <c r="D52" i="1"/>
  <c r="D510" i="1" s="1"/>
  <c r="D102" i="1"/>
  <c r="E510" i="1"/>
  <c r="D6" i="1" l="1"/>
</calcChain>
</file>

<file path=xl/sharedStrings.xml><?xml version="1.0" encoding="utf-8"?>
<sst xmlns="http://schemas.openxmlformats.org/spreadsheetml/2006/main" count="1946" uniqueCount="550">
  <si>
    <t>ПЕРЕЛІК</t>
  </si>
  <si>
    <t>інвестиційних програм і проектів регіонального розвитку, що можуть реалізовуватися у 2020 році за рахунок коштів державного фонду регіонального розвитку, в тому числі тих, що фінансуються з метою погашення кредиторської заборгованості, зареєстрованої органами Державної казначейської служби станом на 1 січня 2020 р.</t>
  </si>
  <si>
    <t>Код об-лас-ті</t>
  </si>
  <si>
    <t>№</t>
  </si>
  <si>
    <t>Обсяг фінансування, найменування інвестиційної програми (проекту регіонального розвитку)</t>
  </si>
  <si>
    <t>Обсяг фінансування, передбачений розпорядженням, 
тис. гривень</t>
  </si>
  <si>
    <t>Кіль-кість</t>
  </si>
  <si>
    <t>Завер-шено</t>
  </si>
  <si>
    <t>Касса</t>
  </si>
  <si>
    <t>Галузь</t>
  </si>
  <si>
    <t>Вид робіт</t>
  </si>
  <si>
    <t>РКМУ</t>
  </si>
  <si>
    <t>Примітка</t>
  </si>
  <si>
    <t>Усього – 4 869 558,536 тис. гривень, у тому числі:</t>
  </si>
  <si>
    <t>ВІННИЦЬКА ОБЛАСТЬ 
усього – 143 524,497 тис. гривень, у тому числі:</t>
  </si>
  <si>
    <t>Хіміотерапевтичний корпус Подільського регіонального центру онкології Вінницької обласної ради по Хмельницькому шосе, 84, в м. Вінниці — реконструкція</t>
  </si>
  <si>
    <t>здоров'я</t>
  </si>
  <si>
    <t>рек</t>
  </si>
  <si>
    <t>211 
543</t>
  </si>
  <si>
    <t>зменшено</t>
  </si>
  <si>
    <t>Спальний корпус Хмільницької обласної фізіотерапевтичної лікарні по вул. Шолом Алейхема, 8, у м. Хмільнику — реконструкція</t>
  </si>
  <si>
    <t>зменшено 
перехідний</t>
  </si>
  <si>
    <t>Будівля з використанням енергозберігаючих технологій із утепленням фасаду та горищного перекриття дошкільного навчального закладу № 1 по вул. Декабристів, 13, в м. Хмільнику — реконструкція</t>
  </si>
  <si>
    <t>ДНЗ</t>
  </si>
  <si>
    <t>Будівлі навчально-виховного закладу “Загальноосвітня школа I—III ступеня — ліцей смт Стрижавка” по вул. 40-річчя Перемоги, 3, у смт Стрижавка Вінницького району — реконструкція</t>
  </si>
  <si>
    <t>школа</t>
  </si>
  <si>
    <t>Іллінецький навчально-виховний комплекс “Загальноосвітня школа I—III ступеня — гімназія № 2” Іллінецької міської ради — капітальний ремонт (заміна покриття покрівлі, утеплення фасаду, водовідведення та благоустрій території)</t>
  </si>
  <si>
    <t>кап</t>
  </si>
  <si>
    <t>перехідний</t>
  </si>
  <si>
    <t>Загальноосвітня школа I—III ступеня (початкова школа) по вул. Парковій, 18, у смт Оратів — капітальний ремонт із впровадженням енергозберігаючих технологій, у тому числі 448,121 тис. — погашення кредиторської заборгованості</t>
  </si>
  <si>
    <t>перехідний, кредиторська</t>
  </si>
  <si>
    <t>Дошкільний навчальний заклад ясла-садок “Сонечко” (корпус № 1 та корпус № 2) по вул. Гоголя, 3, в смт Теплик — капітальний ремонт фасадів та покрівлі даху</t>
  </si>
  <si>
    <t>Комунальний заклад “Чернівецька загальноосвітня школа I—III ступеня № 2 Чернівецької районної ради” по вул. Мічуріна, 39, у смт Чернівці — реконструкція</t>
  </si>
  <si>
    <t>Будівля опорного навчального закладу “Заклад загальної середньої освіти I—III ступеня № 2 імені Івана Богуна” по вул. Свободи, 154/2, у м. Ямполі — капітальний ремонт з будівництвом спортивного майданчика</t>
  </si>
  <si>
    <t xml:space="preserve">Загальноосвітня школа I—III ступеня в житловому кварталі № 8 району “Поділля” в м. Вінниці — будівництво </t>
  </si>
  <si>
    <t>буд</t>
  </si>
  <si>
    <t>Будівля комунального закладу “Дошкільний навчальний заклад № 16 Вінницької міської ради” по вул. Миколи Зерова, 12, в м. Вінниці — реконструкція</t>
  </si>
  <si>
    <t>Будівля (корпус 2) дошкільного навчального закладу № 7 “Ромашка” по вул. Космонавтів, 139, м. Жмеринка — капітальний ремонт приміщень</t>
  </si>
  <si>
    <t>Сутисківський дошкільний навчальний заклад “Пролісок” по вул. Гагаріна, 10, в смт Сутиски Тиврівського району — реконструкція (коригування)</t>
  </si>
  <si>
    <t>Обласна лікарня імені М. І. Пирогова по вул. Пирогова, 46, у м. Вінниці — реконструкція корпусу № 7 для розміщення нейрохірургічного відділення з рентгенопераційним блоком та відділенням гострих інсультів</t>
  </si>
  <si>
    <t xml:space="preserve">Добудова головного корпусу клінічної лікарні швидкої медичної допомоги по вул. Київській, 68, у м. Вінниці — будівництво </t>
  </si>
  <si>
    <t>Нежитлові приміщення універсальної концертної зали існуючої будівлі по вул. Театральній, 15, у м. Вінниці — реконструкція</t>
  </si>
  <si>
    <t>культура</t>
  </si>
  <si>
    <t>Будівля комунального закладу “Тростянецький районний Будинок культури” по вул. Соборній, 56, в смт Тростянець — реконструкція</t>
  </si>
  <si>
    <t>Пам’ятка архітектури та містобудування місцевого значення 1912 року, охоронний номер 213-М, по вул. Грушевського, 2, у м. Вінниці — реставрація (в рамках реалізації проекту пристосування будівлі для потреб навчального закладу — Донецького національного університету імені В. Стуса)</t>
  </si>
  <si>
    <t>рест</t>
  </si>
  <si>
    <t>Пам’ятка містобудування та архітектури державного значення “Палац”, 1757 рік (охоронний номер 59), по вул. Незалежності, 19, у м. Тульчині — реконструкція елементів благоустрою частини території</t>
  </si>
  <si>
    <t>Будівля комунальної організації “Спорткомплекс “Здоров’я” по вул. Якова Шепеля, 23, у м. Вінниці — реконструкція</t>
  </si>
  <si>
    <t>спорт</t>
  </si>
  <si>
    <t>Стадіон на території Вінницького гуманітарно-педагогічного коледжу по вул. Нагірній, 13, у м. Вінниці — будівництво</t>
  </si>
  <si>
    <t>Спортивне ядро закладу “Загальноосвітня школа І—ІІІ ступеня № 33 Вінницької міської ради” по вул. В. Порика, 20, в м. Вінниці — реконструкція</t>
  </si>
  <si>
    <t>Центральний стадіон по вул. Кривоноса, 27, в м. Жмеринці — реконструкція</t>
  </si>
  <si>
    <t>Спортивно-оздоровчий комплекс “Авангард” по вул. Козацькій, 3, у смт Браїлів Жмеринського району — реконструкція</t>
  </si>
  <si>
    <t>Спортивний корпус по вул. Шкільній у м. Гнівані — будівництво</t>
  </si>
  <si>
    <t>Комплекс будівель та споруд по вул. Соборній, 418, в с. Ободівка Тростянецького району, комунальної власності Ободівської сільської ради, комунального закладу “Дитячо-юнацький-фізкультурний заклад оздоровлення та відпочинку “Подільська казка” — реконструкція</t>
  </si>
  <si>
    <t>Приміщення дошкільного навчального закладу № 3 “Теремок” по вул. 30 років Перемоги, 9, у м. Гайсині - реконструкція із застосуванням енергозберігаючих заходів</t>
  </si>
  <si>
    <t>Будівля поліклініки по вул. Незалежності в смт Шпиків Тульчинського району - реконструкція під дитячий садок</t>
  </si>
  <si>
    <t>Міський стадіон дитячо-юнацької спортивної школи “Авангард” по вул. Незалежності, 52а, у м. Калинівці - капітальний ремонт</t>
  </si>
  <si>
    <t>Комунальний заклад “Немирівський спортивний комплекс” Немирівської міської ради по вул. Соборній, 78, у м. Немирів - реконструкція спортивного майданчика під мультифункціональний майданчик для занять ігровими видами спорту</t>
  </si>
  <si>
    <t>ВОЛИНСЬКА ОБЛАСТЬ 
усього — 190 294,711 тис. гривень, у тому числі:</t>
  </si>
  <si>
    <t>Навчально-виховний комплекс “Маневицька загальноосвітня школа I—III ступеня № 2 — гімназія імені А. П. Бринського Маневицького району” — реконструкція (термомодернізація)</t>
  </si>
  <si>
    <t>Навчально-виховний комплекс “Загальноосвітня школа I—III ступеня — дитячий садок” по вул. Центральній, 100, у с. Жиричі Ратнівського району — реконструкція</t>
  </si>
  <si>
    <t>Опорний навчальний заклад “Люблинецька загальноосвітня школа I—III ступеня Люблинецької селищної ради Волинської області” по вул. Незалежності, 36, у смт Люблинець Ковельського району — капітальний ремонт фасаду будівлі</t>
  </si>
  <si>
    <t>Дошкільний навчальний заклад по вул. Молодіжній у с. Дачне Ківерцівського району — будівництво</t>
  </si>
  <si>
    <t>Дитячий садок на 105 місць в с. Крупа Луцького району — будівництво</t>
  </si>
  <si>
    <t>Гірківська загальноосвітня школа I-III ступеня по вул. Садовій, 8, у с. Гірки Любешівського району - реконструкція з добудовою класних кімнат, їдальні і спортзалу</t>
  </si>
  <si>
    <t>Навчально-виховний комплекс “Загальноосвітня школа I-III ступеня - дошкільний навчальний заклад” по вул. Ватутіна, 108, у с. Вербка Ковельського району - реконструкція з добудовою спортивного залу, їдальні та новим будівництвом котельні</t>
  </si>
  <si>
    <t>Комунальне підприємство “Волинський обласний медичний центр онкології” по вул. Тімірязєва, 1, у м. Луцьку - капітальний ремонт корпусів з термореновацією будівель</t>
  </si>
  <si>
    <t>Загальноосвітня школа I-III ступеня по вул. Центральній, 84, у с. Піща Шацького району - реконструкція</t>
  </si>
  <si>
    <t>Загальноосвітня школа I-III ступеня у с. Башлики Ківерцівського району - будівництво</t>
  </si>
  <si>
    <t>Загальноосвітня школа I-III ступеня у с. Стобихівка Камінь-Каширського району - будівництво</t>
  </si>
  <si>
    <t>Комунальний опорний заклад “Луківська загальноосвітня школа I-III ступеня - ліцей” по вул. Лящука, 4, у смт Луків Турійського району - будівництво учбових приміщень</t>
  </si>
  <si>
    <t>Школа на 600 місць у смт Головне Любомльського району - будівництво</t>
  </si>
  <si>
    <t>ДНІПРОПЕТРОВСЬКА ОБЛАСТЬ 
усього — 292 364,414 тис. гривень, у тому числі:</t>
  </si>
  <si>
    <t>Парк імені Федора Мершовцева в м. Кривому Розі — реконструкція (друга черга) — погашення кредиторської заборгованості (коригування)</t>
  </si>
  <si>
    <t>благоустрій</t>
  </si>
  <si>
    <t>Петропавлівська загальноосвітня школа № 2 в смт Петропавлівка Петропавлівського району — капітальний ремонт</t>
  </si>
  <si>
    <t xml:space="preserve">Лихівська середня загальноосвітня школа смт Лихівка П’ятихатського району – капітальний ремонт </t>
  </si>
  <si>
    <t>збільшено</t>
  </si>
  <si>
    <t>Томаківський навчально-виховний комплекс “Загальноосвітня школа І—ІІІ ступеня — дитячий навчальний заклад” № 1 в Томаківського району по вул. Ватутіна, 7 — реконструкція (коригування)</t>
  </si>
  <si>
    <t>Комунальний заклад “Волоська загальноосвітня школа I—III ступенів” по вул. Набережній, 42, у с. Волоське Дніпровського району — реконструкція</t>
  </si>
  <si>
    <t>Навчально-виховний комплекс “Загальноосвітня школа І—ІІІ ступеня № 1 — Покровський ліцей”, в смт Покровське Покровського району — капітальний ремонт</t>
  </si>
  <si>
    <r>
      <t>Дитячий навчальний заклад на 115 місць по вул. І. Малки</t>
    </r>
    <r>
      <rPr>
        <sz val="11"/>
        <color rgb="FF0070C0"/>
        <rFont val="Calibri"/>
        <family val="2"/>
        <charset val="204"/>
      </rPr>
      <t>, м. Покров</t>
    </r>
    <r>
      <rPr>
        <sz val="11"/>
        <rFont val="Calibri"/>
        <family val="2"/>
        <charset val="204"/>
      </rPr>
      <t xml:space="preserve"> - будівництво</t>
    </r>
    <r>
      <rPr>
        <sz val="11"/>
        <color rgb="FF0070C0"/>
        <rFont val="Calibri"/>
        <family val="2"/>
        <charset val="204"/>
      </rPr>
      <t xml:space="preserve"> (коригування)</t>
    </r>
  </si>
  <si>
    <t>Дитячий садок у с. Павлопілля Нікопольського району — капітальний ремонт</t>
  </si>
  <si>
    <t>Дитячий навчальний заклад по вул. Центральній, 10а, у смт Іларіонове Синельниківського району — будівництво (коригування)</t>
  </si>
  <si>
    <t>Дошкільний заклад “Веснянка” по вул. Центральній, 31д, в с. Миколаївка-1 Дніпропетровського району — реконструкція будівлі (коригування)</t>
  </si>
  <si>
    <t>Дитячий садок в с. Чкалове Нікопольського району — реконструкція будівлі (коригування)</t>
  </si>
  <si>
    <t>Комунальний заклад “Дніпровська міська дитяча клінічна лікарня № 5” Дніпровської міської ради по вул. Івана Акінфієва, 5, в м. Дніпрі — реконструкція будівлі (перша та друга черги)</t>
  </si>
  <si>
    <t>Амбулаторія № 1, 3 комунального закладу “Нікопольський центр первинної медико-санітарної допомоги” під дитяче стаціонарне та консультативно-діагностичне відділення у м. Нікополі, просп. Трубників, 47 — реконструкція частини будівлі (коригування)</t>
  </si>
  <si>
    <t>Комунальне підприємство навчальний заклад “Дитячо-юнацька спортивна школа № 3” Криворізької міської ради по вул. Зарічній, 3, у м. Кривому Розі — реконструкція стадіону (коригування), у тому числі 90,45 тис. — погашення кредиторської заборгованості</t>
  </si>
  <si>
    <t>Спортивний комплекс комунального спеціалізованого навчального закладу спортивного профілю “Дніпропетровське вище училище фізичної культури” Дніпропетровської обласної ради по вул. Г. Сталінграду, 29а, в м. Дніпропетровську — реконструкція зали боксу (безкаркасного ангару) під спортивно-адміністративний комплекс (коригування)</t>
  </si>
  <si>
    <t>збільшено 
перехідний</t>
  </si>
  <si>
    <t>Водогін від с. Орлівщина до смт Черкаське Новомосковського району — нове будівництво</t>
  </si>
  <si>
    <t>вода</t>
  </si>
  <si>
    <t>ДОНЕЦЬКА ОБЛАСТЬ 
усього —  461 695,407 тис. гривень, у тому числі:</t>
  </si>
  <si>
    <t>Системи зовнішньої каналізації з автономними очисними спорудами в с. Спасько-Михайлівка Олександрівського району — реконструкція</t>
  </si>
  <si>
    <t>Будівля центру надання адміністративних послуг по вул. Парковій поблизу будинку № 16 у м. Краматорську — будівництво</t>
  </si>
  <si>
    <t>ЦНАП</t>
  </si>
  <si>
    <t>Комунальний заклад охорони здоров’я “Бахмутська центральна районна лікарня” по вул. Миру, 10, у м. Бахмуті — реконструкція корпусу № 1</t>
  </si>
  <si>
    <t>Пологовий будинок по вул. Університетській (Леніна), 15, у м. Слов’янську — реконструкція (удосконалення перинатальної допомоги мешканцям м. Слов’янська шляхом впровадження новітніх технологій)</t>
  </si>
  <si>
    <t>Навчально-виховний комплекс “Загальноосвітня школа I—III ступеня № 7 — дошкільний навчальний заклад” Добропільської міської ради по вул. Саратовській, 29, у м. Добропіллі — капітальний ремонт</t>
  </si>
  <si>
    <t>Загальноосвітня школа I—III ступеня № 17 Добропільської міської ради по вул. Комсомольській, 5, у смт Новодонецький м. Добропілля — капітальний ремонт</t>
  </si>
  <si>
    <t>Будівля Парасковіївської спеціальної загальноосвітньої школи-інтернату № 40 по вул. Гірників, 23, у с. Парасковіївка Бахмутського району — реконструкція із термомодернізацією</t>
  </si>
  <si>
    <t>Комунальний заклад “Маріупольська загальноосвітня школа I—III ступеня № 26” по вул. Чорноморській, 12, у м. Маріуполі — капітальний ремонт</t>
  </si>
  <si>
    <t xml:space="preserve">Будівля Петрівського навчально-виховного комплексу по вул. Центральній, 1, в с. Петрівка Покровського району — капітальний ремонт з термомодернізацією </t>
  </si>
  <si>
    <t>Будівля Новоекономічної загальноосвітньої школи I—III ступеня по вул. Гоголя, 25, в смт Новоекономічне Покровського району — капітальний ремонт</t>
  </si>
  <si>
    <t>Будівля Краматорського дошкільного дитячого будинку № 3 “Гайок” по вул. Бульварній, 17а, у м. Слов’янську — реконструкція</t>
  </si>
  <si>
    <t>Будівля Очеретинської дільничої лікарні “Амбулаторія загальної практики сімейної медицини” — реконструкція (з термомодернізацією) під відділення стаціонарного догляду для постійного проживання територіального центру соціального обслуговування (надання соціальних послуг)</t>
  </si>
  <si>
    <t>соцзахист</t>
  </si>
  <si>
    <t>Головний корпус комунальної лікувально-профілактичної установи “Обласна психіатрична лікарня м. Слов’янська” по вул. Нарвській, 16, у м. Слов’янську — реконструкція</t>
  </si>
  <si>
    <t>Адміністративна будівля комунальної лікувально-профілактичної установи “Обласна психіатрична лікарня м. Слов’янська” по вул. Нарвській, 16, у м. Слов’янську — реконструкція</t>
  </si>
  <si>
    <t>Мережі опалення, теплопостачання та водопостачання комунальної лікувально-профілактичної установи “Обласна психіатрична лікарня м. Слов’янська” по вул. Нарвській, 16, у м. Слов’янську — реконструкція</t>
  </si>
  <si>
    <t>Головний лікувальний корпус лікарні та поліклінічного відділення по пров. Залізничному, 23, в м. Волновасі — капітальний ремонт</t>
  </si>
  <si>
    <t>Будівля дошкільного навчального закладу (ясел-садка) с-ща Керменчик Великоновосілківського району — капітальний ремонт</t>
  </si>
  <si>
    <t>Дитячий навчальний заклад “Журавка” у смт Олександрівка Олександрівського району — капітальний ремонт</t>
  </si>
  <si>
    <r>
      <rPr>
        <sz val="11"/>
        <color rgb="FF0070C0"/>
        <rFont val="Calibri"/>
        <family val="2"/>
        <charset val="204"/>
      </rPr>
      <t>Будівлі</t>
    </r>
    <r>
      <rPr>
        <sz val="11"/>
        <color theme="1"/>
        <rFont val="Calibri"/>
        <family val="2"/>
        <charset val="204"/>
      </rPr>
      <t xml:space="preserve"> Святогірського дитячого садка № 18 “Ластівка” по пров. Лісовому, 14, в м. Святогірську — реконструкція</t>
    </r>
  </si>
  <si>
    <t>Дошкільний навчальний заклад № 34 “Вуглик” у мікрорайоні Молодіжному, 40, в м. Добропіллі — реконструкція</t>
  </si>
  <si>
    <t>Будівля Олександрівської загальноосвітньої школи I—III ступеня Олександрівської районної ради — капітальний ремонт з благоустроєм прилеглої території</t>
  </si>
  <si>
    <t>Будівля Бахмутської загальноосвітньої школи І—ІІІ ступеня № 18 імені Дмитра Чернявського по вул. Ювілейній, 34, в м. Бахмуті — реконструкція</t>
  </si>
  <si>
    <r>
      <t>Учбовий корпус на 400 учнів та студентів навчального закладу спортивного профілю Донецького вищого училища олімпійського резерву імені</t>
    </r>
    <r>
      <rPr>
        <sz val="11"/>
        <color rgb="FF0070C0"/>
        <rFont val="Calibri"/>
        <family val="2"/>
        <charset val="204"/>
      </rPr>
      <t xml:space="preserve"> С. Бубки</t>
    </r>
    <r>
      <rPr>
        <sz val="11"/>
        <color theme="1"/>
        <rFont val="Calibri"/>
        <family val="2"/>
        <charset val="204"/>
      </rPr>
      <t xml:space="preserve"> по вул. Благовіщенській у м. Бахмуті — будівництво</t>
    </r>
  </si>
  <si>
    <t>Спортивно-оздоровчий комплекс: футбольне поле, майданчик для пляжного волейболу, легкоатлетична доріжка по вул. Парковій у м. Краматорську (коригування) — будівництво</t>
  </si>
  <si>
    <t>Палац спорту по вул. Шахтарської Слави, 19, у м. Білозерському — капітальний ремонт</t>
  </si>
  <si>
    <t>Палац спорту по вул. Миру, 32, у м. Білицькому (Білицька міська рада) м. Добропілля — капітальний ремонт</t>
  </si>
  <si>
    <t>Комунальний заклад “Комплексна дитячо-юнацька спортивна школа № 2” по вул. Кронштадтській, 11а, Приморського району в м. Маріуполі — капітальний ремонт із заходами з енергозбереження</t>
  </si>
  <si>
    <t>Стадіон імені Ю. П. Скиданова комунального закладу “Спортивний клуб за місцем проживання “Культурно-спортивний центр” по вул. Світлодарській, 45, в м. Слов’янську — реконструкція</t>
  </si>
  <si>
    <t>Стадіон “Шахтар” дитячо-юнацької спортивної школи по вул. Гоголя, 82, в м. Селидовому — реконструкція</t>
  </si>
  <si>
    <t>Будівля Волноваського районного центру культури і дозвілля по вул. Центральній, 94, в м. Волновасі — капітальний ремонт</t>
  </si>
  <si>
    <t>Комунальна установа “Міський Будинок Культури ім. Т. Каци с-ща Сартана” по вул. Челюскінців, 67, в с-щі Сартана м. Маріуполя — капітальний ремонт із заходами з енергозбереження та благоустроєм прилеглої території</t>
  </si>
  <si>
    <t>Будівля опорного закладу “Торецька загальноосвітня школа I-III ступеня № 6” по вул. Маяковського, 15, у м. Торецьку - капітальний ремонт</t>
  </si>
  <si>
    <t>ЖИТОМИРСЬКА ОБЛАСТЬ 
усього — 216 823,725 тис. гривень, у тому числі:</t>
  </si>
  <si>
    <t>Миропільська гімназія Романівського району по вул. Центральній, 46, у смт Миропіль — реконструкція (ефективна термосанація), у тому числі 2557,236 тис. — погашення кредиторської заборгованості)</t>
  </si>
  <si>
    <t>Будівля гімназії по вул. Шкільній, 6, у с. Грозине Коростенського району — капітальний ремонт (енергоефективна термосанація)</t>
  </si>
  <si>
    <t>Червоненська загальноосвітня школа I—III ступеня, смт Червоне Андрушівського району — реконструкція із застосуванням енергозберігаючих технологій (коригування)</t>
  </si>
  <si>
    <t>Квітнева загальноосвітня школа І—ІІІ ступенів по вул. Першотравневій, 5, в с. Квітневе Попільнянського району — реконструкція (термомодернізація) (коригування)</t>
  </si>
  <si>
    <t>Загальноосвітня школа I—III ступеня в с. Словечне Овруцького району — реконструкція (коригування)</t>
  </si>
  <si>
    <t>Андрушківська загальноосвітня школа I—III ступеня по вул. Шкільній, 1, в с. Андрушки Попільнянського району — реконструкція (термомодернізація) (коригування)</t>
  </si>
  <si>
    <t>Високівська гімназія Високівської сільської ради по вул. Центральній, 15, с. Високе Черняхівського району — капітальний ремонт внутрішніх приміщень із створенням нового освітнього простору за стандартами нової української школи (коригування)</t>
  </si>
  <si>
    <t>Новоборівський загальноосвітній навчальний заклад I—III ступеня — ліцей по вул. Освіти, 7, в смт Нова Борова Хорошівського району — реконструкція</t>
  </si>
  <si>
    <t>Пулинська загальноосвітня школа I—III ступеня по вул. Шевченка, 158, в смт Пулини — капітальний ремонт (комплексна термосанація) (коригування 2)</t>
  </si>
  <si>
    <t>Хажинська загальноосвітня школа I—III ступеня Семенівської сільської ради по вул. Двірській, 42, в с. Хажин Бердичівського району — капітальний ремонт будівлі (термомодернізація) (коригування)</t>
  </si>
  <si>
    <t>Червоненський дитячий навчальний заклад “Калинка” по вул. Терещенка, 3а, в смт Червоне Андрушівського району — реконструкція (ефективна термосанація) (коригування)</t>
  </si>
  <si>
    <t>Будівля Житомирського обласного онкологічного диспансеру по вул. Фещенка — Чопівського, 24/4, у м. Житомирі — реконструкція (термосанація) з прибудовою (коригування)</t>
  </si>
  <si>
    <t>Спорткомплекс “Динамо” по пров. Шкільному, 8, в м. Радомишлі — реконструкція за рахунок розбудови (коригування)</t>
  </si>
  <si>
    <t>Районний будинок культури по вул. Грушевського, 16, в м. Малині — капітальний ремонт (коригування)</t>
  </si>
  <si>
    <t>Олевська гімназія по вул. Інтернаціональній, 34, в м. Олевську — будівництво (завершення будівництва) (коригування робочого проекту)</t>
  </si>
  <si>
    <t>Дитячий садочок по вул. Соборній, 30, у смт Чоповичі Малинського району - нове будівництво</t>
  </si>
  <si>
    <t>Хірургічний корпус комунального некомерційного підприємства “Новоград-Волинське міськрайонне територіальне медичне об’єднання” по вул. Наталії Оржевської, 13, в м. Новограді-Волинському — будівництво (коригування)</t>
  </si>
  <si>
    <t>Стадіон “Спартак” дитячо-юнацької спортивної школи з футболу “Полісся” в м. Житомирі — реконструкція (коригування)</t>
  </si>
  <si>
    <t>Приміщення дошкільного навчального закладу № 32 по вул. Якубовського, 10, у м. Житомирі — реконструкція (коригування)</t>
  </si>
  <si>
    <t>Дошкільний навчальний заклад “Малятко” в с. Станишівка по вул. Кільцевій, 2, Житомирського району — будівництво (коригування)</t>
  </si>
  <si>
    <t>Будівля дитячого садочка “Білочка” Іршанського навчально-виховного комплексу “Гімназія — дошкільний навчальний заклад" по вул. Гулія, 11/1, в смт Іршанськ Хорошівського району  — реконструкція (коригування)</t>
  </si>
  <si>
    <t>Спортивний майданчик в Кирданівському закладі загальної середньої освіти І—ІІІ ступеня Овруцької міської ради — капітальний ремонт</t>
  </si>
  <si>
    <t>Стадіон по вул. Соборній, 1, в м. Чуднові — реконструкція</t>
  </si>
  <si>
    <t>Будинок фізкультури Житомирської дитячо-юнацької школи “Авангард” по вул. Фещенка - Чопівського, 10, у м. Житомирі - капітальний ремонт (коригування)</t>
  </si>
  <si>
    <t>4159,783 тис. - будівля магістрату комунального закладу “Житомирський обласний краєзнавчий музей” по вул. Кафедральній, 3, у м. Житомирі - ремонтно-реставраційні роботи</t>
  </si>
  <si>
    <t>ЗАКАРПАТСЬКА ОБЛАСТЬ 
усього – 184 636,299 тис. гривень, у тому числі:</t>
  </si>
  <si>
    <t>Стадіон “Карпати” по вул. Борканюка, 15, у м. Хусті - реконструкція спортивних полів та майданчиків (друга черга)</t>
  </si>
  <si>
    <t>Нежитлова будівля школи-садка I-II ступеня по вул. Шевченка, 4, у смт Батьово Берегівського району - реконструкція</t>
  </si>
  <si>
    <t>Автомобільна дорога Великі Ком’яти - Вилок (ділянка Великі Ком’яти - Шаланки) - капітальний ремонт</t>
  </si>
  <si>
    <t>дороги</t>
  </si>
  <si>
    <t>Будівля колишнього кінотеатру “Верховина” та гаражі по вул. Карпатській, 33а, у смт Воловець - реконструкція під спортивний комплекс “Верховина”</t>
  </si>
  <si>
    <t>Міст через р. Латориця на автомобільній дорозі загального користування місцевого значення С070404 (Київ - Чоп) - Тишів, с. Котельниця Воловецького району на км 2 + 500 - будівництво</t>
  </si>
  <si>
    <t>транспортна інфраструктура</t>
  </si>
  <si>
    <t>Автомобільна дорога місцевого значення О070502 Довге - Іршава - поточний середній ремонт на ділянці км 0 + 000 - км 21 + 700</t>
  </si>
  <si>
    <t>пот</t>
  </si>
  <si>
    <t>Діловецька загальноосвітня школа I-III ступеня по вул. Трибушанській, 14, у с. Ділове Рахівського району - реконструкція спортивного залу</t>
  </si>
  <si>
    <t>Р. Шопурка в районі ТОВ “ВГСМ”, “ТЕХНОПОЛІС”, смт Великий Бичків Рахівського району - реконструкція водозахисних споруд та регулювання русла</t>
  </si>
  <si>
    <t>екологія</t>
  </si>
  <si>
    <t>Автомобільна дорога загального користування місцевого значення О-07-09-04 Рахів - Богдан - Луги на ділянці км 1 + 500 - км 21 + 600 - поточний середній ремонт</t>
  </si>
  <si>
    <t>Міст через р. Свалявка по вул. Достоєвського у м. Сваляві - реконструкція (відновлювальні роботи після проходження паводка)</t>
  </si>
  <si>
    <t>Лікувальний корпус Свалявської центральної районної лікарні по вул. Визволення, 23, у м. Сваляві - капітальний ремонт із впровадженням заходів з енергозбереження</t>
  </si>
  <si>
    <t>Дитячий садок на 100 місць у с. Нижня Апша Тячівського району - будівництво</t>
  </si>
  <si>
    <t>Тячівська загальноосвітня школа № 2 по вул. Партизанській, 26, у м. Тячеві - реконструкція (перша та друга черги)</t>
  </si>
  <si>
    <t>Спортивний комплекс по вул. Центральній у с. Невицьке Ужгородського району - будівництво</t>
  </si>
  <si>
    <t>Будівля у с. Яблунівка Хустського району - реконструкція під дитячий садок та фельдшерсько-акушерський пункт</t>
  </si>
  <si>
    <t>Дитячо-юнацька спортивна школа по вул. Духновича, 93, у м. Мукачевому - реконструкція спортивних полів, бігових доріжок та трибун</t>
  </si>
  <si>
    <t>Раківська загальноосвітня школа І-ІІ ступеня у с. Раково Перечинського району - реконструкція спортивного залу</t>
  </si>
  <si>
    <t>Міжгірська загальноосвітня школа І-ІІІ ступеня № 1 по вул. Шевченка, 73, у смт Міжгір’я Міжгірського району - реконструкція корпусу спортзалу</t>
  </si>
  <si>
    <t>Будівля клубу в с. Мокра Перечинського району - реконструкція під соціально-культурний центр (клуб, бібліотека, фельдшерсько-акушерський пункт)</t>
  </si>
  <si>
    <t>Районна лікарня у м. Береговому - будівництво</t>
  </si>
  <si>
    <t>Будівля дитячого садка по вул. Жовтневій, 143, у с. Тарасівка Тячівського району - реконструкція для розміщення дошкільного навчального закладу</t>
  </si>
  <si>
    <t>Лікарська амбулаторія по вул. Садовій, 63, у с. Терново Тячівського району - добудова з перепрофілюванням під навчальний заклад Тернівської загальноосвітньої школи І-ІІІ ступеня</t>
  </si>
  <si>
    <t>Лютянська загальноосвітня школа І-ІІІ ступеня Великоберезнянської районної ради у с. Люта Великоберезнянського району - реконструкція системи теплопостачання та заходи з енергозбереження</t>
  </si>
  <si>
    <t>ЗАПОРІЗЬКА ОБЛАСТЬ 
усього – 156 801,328 тис. гривень, у тому числі:</t>
  </si>
  <si>
    <t>Комунальний заклад “Запорізька обласна школа вищої спортивної майстерності” Запорізької обласної ради по вул. Перемоги, 68, у м. Запоріжжі — реконструкція плавального басейну</t>
  </si>
  <si>
    <t>Шкільний стадіон Азовської загальноосвітньої школи I—III ступеня по вул. Молодіжній, 92, у с. Азовське Бердянського району — будівництво</t>
  </si>
  <si>
    <t>Водно-спортивний комплекс (плавального басейну) по вул. Ярослава Мудрого, 13, у м. Мелітополі — будівництво</t>
  </si>
  <si>
    <t>Будівля комунального закладу “Веселівська районна різнопрофільна гімназія” Веселівської селищної ради — капітальний ремонт (модернізація)</t>
  </si>
  <si>
    <t>Комунальний заклад “Запорізька загальноосвітня санаторна школа-інтернат № 7 I—II ступеня” Запорізької обласної ради по вул. Ленській, 1а, у м. Запоріжжі — капітальний ремонт будівель, комплексне утеплення</t>
  </si>
  <si>
    <t>Капітальний ремонт будівлі комунального закладу “Дніпрорудненська гімназія “Софія” — загальноосвітня школа I—III ступеня № 1” Василівської районної ради по вул. Героїв праці, 7, у м. Дніпрорудному Василівського району — термомодернізація головного корпусу навчального закладу</t>
  </si>
  <si>
    <t>Будівля комунального закладу “Навчально-виховний комплекс “Основа” Преображенської сільської ради Оріхівського району — реконструкція</t>
  </si>
  <si>
    <t>Термомодернізація будівлі операційного блоку комунальної установи “Запорізька обласна клінічна лікарня” Запорізької обласної ради по Оріхівському шосе, 10, у м. Запоріжжі — реконструкція</t>
  </si>
  <si>
    <t>Термомодернізація будівлі аудиторного корпусу комунальної установи “Запорізька обласна клінічна лікарня” Запорізької обласної ради по Оріхівському шосе, 10, у м. Запоріжжі — реконструкція</t>
  </si>
  <si>
    <t>Кардіологічний корпус міської лікарні у м. Бердянську — реконструкція</t>
  </si>
  <si>
    <t>Запорізька гімназія № 8 Запорізької міської ради по вул. Європейській, 14а, в м. Запоріжжі — реконструкція спортивного майданчика з трибуною</t>
  </si>
  <si>
    <t xml:space="preserve">Комунальний заклад “Фізкультурно-оздоровчий клуб “Таврія” Василівської районної ради у мікрорайоні 40 років Перемоги, 12, в м. Василівці Василівського району — реконструкція футбольного поля — заміна покриття </t>
  </si>
  <si>
    <t>Багатофункціональний стадіон для Комишуваської об’єднаної територіальної громади по вул. Зарічна, 33а, у смт Комишуваха Оріхівського району — реконструкція</t>
  </si>
  <si>
    <t>Приазовський дошкільний навчальний заклад (ясла-садок) № 3 “Сонечко” по вул. Пушкіна, 8а, в смт Приазовське — капітальний ремонт фасаду, вітражів</t>
  </si>
  <si>
    <t>Площа Фестивальна в м. Запоріжжі — реконструкція</t>
  </si>
  <si>
    <t>Блок дистанційної променевої терапії комунальної установи “Запорізький обласний клінічний онкологічний диспансер” Запорізької обласної ради по  вул. Культурній, 177а, в м. Запоріжжі — будівництво нового корпусу</t>
  </si>
  <si>
    <t>Будівля комунального закладу Кушугумського навчально-виховного комплексу “Інтелект” по вул. Шевченка, 71, в смт Кушугум Запорізького району — реконструкція</t>
  </si>
  <si>
    <t>ІВАНО-ФРАНКІВСЬКА ОБЛАСТЬ 
усього — 220 350,845 тис. гривень, у тому числі:</t>
  </si>
  <si>
    <t>Спорткомплекс імені А. П. Гемби по вул. Карпатській, 15, в м. Івано-Франківську — капітальний ремонт</t>
  </si>
  <si>
    <t>Спортивний комплекс по вул. 22 Січня в с-щі Брошнів-Осада Рожнятівського району — нове будівництво</t>
  </si>
  <si>
    <t>Загальноосвітня школа I—III ступеня у с. Боднарів Калуського району — будівництво</t>
  </si>
  <si>
    <t>Яремчанська загальноосвітня школа I—III ступеня № 1 — реконструкція з добудовою</t>
  </si>
  <si>
    <t>Замулинецький навчально-виховний комплекс “Загальноосвітня школа І—ІІІ ступеня — дитячий навчальний заклад” в с. Замулинці Матеївецької сільської ради об’єднаної територіальної громади Коломийського району — капітальний ремонт (в рамках проведення заходів з енергозбереження)</t>
  </si>
  <si>
    <t>Реконструкція будинку культури під дитячий садок в с. Пороги Богородчанського району</t>
  </si>
  <si>
    <t>Дитячий садок “Сонечко” по вул. Тихій, 6а, в смт Богородчани Богородчанського району — реконструкція в рамках здійснення заходів з енергозбереження</t>
  </si>
  <si>
    <t>Школа в с. Гринівці Тлумацького району — реконструкція незавершеного будівництва універсального блоку під дитячий садок (в межах заходів комплексного енергозбереження)</t>
  </si>
  <si>
    <t>Галицький районний будинок культури по вул. Я. Осмомисла, 1, в м. Галичі — капітальний ремонт в рамках впровадження заходів з енергозбереження</t>
  </si>
  <si>
    <t>Брошнів-Осадський ліцей Брошнів-Осадської селищної ради об’єднаної територіальної громади — впровадження енергозберігаючих заходів (капітальний ремонт)</t>
  </si>
  <si>
    <t>Прибудова спорткомплексу до школи в с. Новиця Калуського району (коригування кошторисної документації)</t>
  </si>
  <si>
    <t>Добудова незавершеного будівництва спортивного корпусу школи в с. Старий Косів Косівського району — нове будівництво</t>
  </si>
  <si>
    <t>Навчальний корпус та спортивний зал Делятинської загальноосвітньої школи І—ІІІ ступеня № 1 по вул. 16 Липня в смт Делятин Надвірнянського району — нове будівництво</t>
  </si>
  <si>
    <t>Народний дім на 80 місць по вул. Б. Хмельницького в с. Пшеничники Тисменицького району — нове будівництво</t>
  </si>
  <si>
    <t>Загальноосвітня школа І—ІІІ ступеня в с. Вишків Долинського району — нове будівництво</t>
  </si>
  <si>
    <t>Навчально-виховний комплекс з використанням незавершеної будівництвом середньої школи на 11 класів у с. Чукалівка Тисменицького району — нове будівництво</t>
  </si>
  <si>
    <r>
      <t xml:space="preserve">Будівництво дитячого садка в </t>
    </r>
    <r>
      <rPr>
        <sz val="11"/>
        <color rgb="FF0070C0"/>
        <rFont val="Calibri"/>
        <family val="2"/>
        <charset val="204"/>
      </rPr>
      <t>с. Чорнолізці</t>
    </r>
    <r>
      <rPr>
        <sz val="11"/>
        <color theme="1"/>
        <rFont val="Calibri"/>
        <family val="2"/>
        <charset val="204"/>
      </rPr>
      <t xml:space="preserve"> Тисменицького району</t>
    </r>
  </si>
  <si>
    <t>Дитячий дошкільний заклад на 60 місць по вул. Центральній в с. Стопчатів Косівського району — нове будівництво</t>
  </si>
  <si>
    <t>Пульмонологічний корпус обласного фтизіопульмонологічного центру-пам’ятки містобудування і архітектури місцевого значення (колишня приватна клініка 1927 р.) охоронний № 319-іф по вул. Франка, 17, в м. Івано-Франківську — ремонтно-реставраційні роботи</t>
  </si>
  <si>
    <t>Очисні споруди глибокого біологічного очищення стічних вод продуктивністю 500 куб. метрів на добу в м. Галичі (урочище Дробилка) — будівництво (перша черга)</t>
  </si>
  <si>
    <t>Стадіон по вул. 22 Січня, 43а, у смт Брошнів-Осада, Брошнів-Осадської селищної ради об’єднаної територіальної громади - капітальний ремонт</t>
  </si>
  <si>
    <t>Футбольне поле у с. Черніїв Тисменицького району - реконструкція (коригування)</t>
  </si>
  <si>
    <t>Модульний спортивний зал комунальної установи “Молодіжний центр” Коломийської районної ради у с. Королівка Коломийського району - будівництво</t>
  </si>
  <si>
    <r>
      <t>перехідний</t>
    </r>
    <r>
      <rPr>
        <sz val="8"/>
        <color theme="0"/>
        <rFont val="Calibri"/>
        <family val="2"/>
        <charset val="204"/>
      </rPr>
      <t xml:space="preserve"> (з РКМУ було виключено)</t>
    </r>
  </si>
  <si>
    <t>Добудова універсального спортивного залу до існуючої будівлі школи у с. Заріччя Надвірнянського району - реконструкція (коригування 2)</t>
  </si>
  <si>
    <t>Майстерня Марківської гімназії з добудовою приміщень дошкільної групи по вул. Січових Стрільців, 124, у с. Марківка Коломийського району - реконструкція</t>
  </si>
  <si>
    <t>Городенківська загальноосвітня школа І-ІІІ ступеня № 2 по вул. Ринковій, 5, у м. Городенці - капітальний ремонт із впровадженням комплексних заходів з енергоефективності</t>
  </si>
  <si>
    <t>Дитячий садок на 40 місць у с. Верхній Ясенів Верховинського району - нове будівництво (коригування)</t>
  </si>
  <si>
    <t>Будівлі Гаврилівського ліцею по вул. Українській, 78, у с. Гаврилівка Надвірнянського району - капітальний ремонт з енергозберігаючими заходами (утеплення фасадів, ремонт даху, заміна вікон, дверей та підлоги)</t>
  </si>
  <si>
    <t>Дитячий садок-ясла на 50 місць у с. Білі Ослави Надвірнянського району (коригування) - нове будівництво</t>
  </si>
  <si>
    <t>Спортивний плавальний басейн по вул. Міцкевича, 3а, у м. Надвірній - нове будівництво</t>
  </si>
  <si>
    <t>Автомобільна дорога загального користування місцевого значення О091501 Болехів - Козаківка км 0 + 000 - км 19 + 000 - капітальний ремонт дорожнього покриття</t>
  </si>
  <si>
    <t>КИЇВСЬКА ОБЛАСТЬ 
усього – 166 638,426 тис. гривень, у тому числі:</t>
  </si>
  <si>
    <t>Фізкультурно-оздоровчий комплекс по вул. Ватутіна, 36, в м. Миронівці — будівництво</t>
  </si>
  <si>
    <t>Загальноосвітня школа І—ІІІ ступеня в с. Микуличі Бородянського району — будівництво</t>
  </si>
  <si>
    <t>Школа мистецтв та ремесел в с. Велика Олександрівка Бориспільського району — будівництво</t>
  </si>
  <si>
    <t>Комунальний заклад Київської обласної ради “Київська обласна дитяча лікарня” по вул. Хрещатику, 83, в м. Боярці — капітальний ремонт головного лікувального корпусу (утеплення фасадів з заміною вікон та вхідних дверей на металопластикові, часткове відновлення покрівлі та вимощення)</t>
  </si>
  <si>
    <t>Дошкільний навчальний заклад на 230 місць в с. Нові Петрівці Вишгородського району — будівництво</t>
  </si>
  <si>
    <t>Комунальний дошкільний дитячий навчальний заклад по вул. Шкільній в м. Вишгороді — будівництво</t>
  </si>
  <si>
    <t>Дитячий садок на 75 місць в с. Синяк Вишгородського району — будівництво</t>
  </si>
  <si>
    <t>Дошкільний навчальний заклад “Червона Шапочка”, кількістю 100 місць по вул. Київській (Кірова), 3а, в с. Михайлівка-Рубежівка Києво-Святошинського району — будівництво другого корпусу</t>
  </si>
  <si>
    <t>Дитячий дошкільний заклад по вул. Першотравневій, 11б, в с. Мала Солтанівка Васильківського району — будівництво</t>
  </si>
  <si>
    <t>Дитячий садочок по вул. Шевченка, 15, в смт Згурівка Згурівського району — капітальний ремонт</t>
  </si>
  <si>
    <t>Гребінківський навчально-виховний комплекс “Загальноосвітня школа І—ІІІ ступенів — дошкільний навчальний заклад” по просп. Науки, 23, в смт Гребінки Васильківського району — реконструкція приміщення опорного навчального закладу</t>
  </si>
  <si>
    <t>Піївська загальноосвітня школа І—ІІІ ступеня Ржищівської міської ради — реконструкція будівлі школи та майстерні</t>
  </si>
  <si>
    <t>Пашківська загальноосвітня школа І—ІІІ ступеня по вул. Кірова 4, в с. Пашківка Макарівського району — капітальний ремонт будівлі</t>
  </si>
  <si>
    <t>Стадіон “Колос” по вул. Цвіткова, 39, в м. Тетієві — реконструкція трибун з влаштуванням універсального ігрового майданчика</t>
  </si>
  <si>
    <t>Гімназія на 14 класів по вул. Вишневій в м. Бучі — будівництво (погашення кредиторської заборгованості)</t>
  </si>
  <si>
    <t>КІРОВОГРАДСЬКА ОБЛАСТЬ 
усього — 87 241,822 тис. гривень, у тому числі:</t>
  </si>
  <si>
    <t>Мережі водопостачання вулиць західної частини м. Долинської — будівництво (погашення кредиторської заборгованості)</t>
  </si>
  <si>
    <t>Будівництво Долинського групового водопроводу водопостачання м. Долинської. Коригування</t>
  </si>
  <si>
    <t>Дошкільний навчальний заклад на 120 місць по вул. Пушкіна в смт Голованівськ — будівництво</t>
  </si>
  <si>
    <t>Комунальний заклад “Обласна спеціалізована дитячо-юнацька школа олімпійського резерву-2” по вул. Академіка Тамма, 2, у м. Кропивницькому — реконструкція</t>
  </si>
  <si>
    <t>Торговицька загальноосвітня школа I—III ступеня імені Є. Ф. Маланюка Торговицького навчально-виховного об’єднання Новоархангельської районної ради по вул. І. Сірка, 17, у с. Торговиця Новоархангельського району — проведення санації будівлі (капітальний ремонт)</t>
  </si>
  <si>
    <t>Загальноосвітня школа I—III ступеня Побузької селищної ради по вул. Шкільній, 8, у с-щі Побузьке Голованівського району — реконструкція (коригування)</t>
  </si>
  <si>
    <t>Новопразька загальноосвітня школа I—III ступеня № 2 по вул. Леніна, 101, у с-щі Нова Прага Олександрійського району — реконструкція</t>
  </si>
  <si>
    <t>Дошкільний навчальний заклад по  вул. Польовій, 2в, в с. Черняхівка Кіровоградського району — будівництво</t>
  </si>
  <si>
    <t>мережі водопостачання вулиць західної частини м. Долинської - будівництво</t>
  </si>
  <si>
    <t>ЛУГАНСЬКА ОБЛАСТЬ 
усього — 226 796,922 тис. гривень, у тому числі:</t>
  </si>
  <si>
    <t>Навчальний корпус обласного комунального закладу “Сєвєродонецький коледж культури і мистецтв імені Сергія Прокоф’єва” — капітальний ремонт будівлі</t>
  </si>
  <si>
    <t>Забезпечення якісних медичних послуг населенню м. Рубіжного в рамках реалізації проекту “Реконструкція будівлі терапевтичного корпусу центральної міської лікарні в м. Рубіжне”</t>
  </si>
  <si>
    <t>Створення навчально-методичного центру із симуляційним забезпеченням у рамках реалізації проекту “Капітальний ремонт будівлі за адресою: м. Рубіжне, вул. Будівельників, 32а”</t>
  </si>
  <si>
    <t>Сватівська психіатрична лікарня, квартал імені С. П. Петрова, 2/27, у с. Соснове Сватівського району — капітальний ремонт</t>
  </si>
  <si>
    <t>Медичний заклад, квартал 40 років Перемоги, 12а, у м. Лисичанську — капітальний ремонт відділень</t>
  </si>
  <si>
    <t>Заплавний міст № 1 у м. Сєвєродонецьку — реконструкція</t>
  </si>
  <si>
    <t>Створення єдиного освітнього простору Чмирівської об’єднаної територіальної громади як шлях до забезпечення якісних та доступних освітніх послуг в громаді, у тому числі:</t>
  </si>
  <si>
    <t>- 5334 тис. — Чмирівський навчально-виховний комплекс “Школа I ступеня — гімназія” по вул. Запорізькій, 15а, у с. Чмирівка Старобільського району — капітальний ремонт</t>
  </si>
  <si>
    <t>- 3792 тис. — Бутівська загальноосвітня школа I—III ступеня по вул. Шкільній, 1, у с. Бутове Старобільського району — капітальний ремонт</t>
  </si>
  <si>
    <t>Комунальна установа “Луганський обласний фізкультурний центр “Олімп” по вул. Дражевського, 17а, у м. Кремінній — реконструкція підтрибунних приміщень</t>
  </si>
  <si>
    <t>Каркасний спортивний зал для Кремінської загальноосвітньої школи I—III ступеня № 2 по вул. Титова, 18, у м. Кремінній — будівництво</t>
  </si>
  <si>
    <t>Спортивний зал “Скляр” по вул. Жовтневій, 314, у м. Лисичанську — капітальний ремонт фасаду з утепленням будівлі</t>
  </si>
  <si>
    <t>Покращення доступу до спортивної інфраструктури та популяризації занять спортом серед населення Новопсковської об’єднаної територіальної громади шляхом проведення капітального ремонту стадіону “Будівельник” по вул. Партизанській, 7б, в смт Новопсков</t>
  </si>
  <si>
    <t>Споруди комунальної установи “Стадіон “Нива” (баскетбольне поле, замощення) по вул. 5-ій Лінії, 22б, в смт Станиця Луганська — реконструкція</t>
  </si>
  <si>
    <t>Комунальна установа “Луганський обласний фізкультурний центр “Олімп” по вул. Центральній, 3, у м. Кремінній — будівництво залу спортивної гімнастики</t>
  </si>
  <si>
    <t>Середня загальноосвітня школа I—III ступеня № 10 по бульв. Дружби Народів, 47, у м. Сєвєродонецьку — реконструкція (термомодернізація) (санація) будівлі</t>
  </si>
  <si>
    <t>Середня загальноосвітня школа I—III ступеня № 13 по вул. Маяковського, 19, у м. Сєвєродонецьку — реконструкція (термомодернізація) (санація) будівлі</t>
  </si>
  <si>
    <t>Середня загальноосвітня школа I—III ступеня № 5 по просп. Хіміків, 18, у м. Сєвєродонецьку — реконструкція (термомодернізація) (санація) будівлі</t>
  </si>
  <si>
    <t>Лисичанська загальноосвітня школа I—III ступеня № 14 по вул. Гарибальді, 13, у м. Лисичанську — реконструкція (термомодернізація) (санація) будівлі</t>
  </si>
  <si>
    <t>Бондарівська гімназія по вул. Дружби, 53, в с. Бондарівка Марківського району — реконструкція (термомодернізація) (санація) будівлі</t>
  </si>
  <si>
    <t>Ліснополянська загальноосвітня школа I—III ступеня по вул. Власа Погребенка, 1, у с. Лісна Поляна Марківського району — реконструкція (термомодернізація) (санація) будівлі</t>
  </si>
  <si>
    <t>Кризька загальноосвітня школа I—III ступеня по вул. Миру, 12а, в с. Кризьке Марківського району — реконструкція (термомодернізація) (санація) будівлі</t>
  </si>
  <si>
    <t>Нижньодуванська загальноосвітня школа I—III ступеня по вул. Каштановій, 64, в смт Нижня Дуванка Сватівського району — реконструкція (термомодернізація) (санація) будівлі</t>
  </si>
  <si>
    <t>Рубіжанська спеціалізована школа I—III ступеня № 7 Рубіжанської міської ради по вул. Визволителів, 53, у м. Рубіжному — реконструкція (термомодернізація) (санація) будівлі</t>
  </si>
  <si>
    <t>Будівля дитячого садка по вул. Пізника, 1б, в с. Лиман Старобільського району — капітальний ремонт</t>
  </si>
  <si>
    <t>ЛЬВІВСЬКА ОБЛАСТЬ 
усього – 232 679,934 тис. гривень , у тому числі:</t>
  </si>
  <si>
    <t>Львівський обласний клінічний перинатальний центр по вул. Дж. Вашингтона, 6, у м. Львові — реконструкція (коригування)</t>
  </si>
  <si>
    <t>Львівський державний університет фізичної культури по вул. Черемшини, 17, у м. Львові — реконструкція (улаштування спортивного покриття бігових доріжок і секторів та благоустрій прилеглої території)</t>
  </si>
  <si>
    <t>Покращення надання публічних послуг для мешканців Дрогобицького регіону шляхом створення центру “Документ-Сервіс Дрогобич” з реалізацією проекту “Будівництво центру публічних послуг “Документ-Сервіс Дрогобич” по вул. Бориславській в м. Дрогобичі — нове будівництво об’єкта</t>
  </si>
  <si>
    <t>Навчально-виховний комплекс “Середня загальноосвітня школа-ліцей м. Моршина” — капітальний ремонт приміщення (утеплення фасаду)</t>
  </si>
  <si>
    <t>Навчально-виховний комплекс “Середня загальноосвітня школа № 2 — гімназія” у м. Трускавці — реконструкція (створення регіонального центру сприяння здоровому способу життя)</t>
  </si>
  <si>
    <t>Спортивний комплекс “Шахтар” у м. Червонограді — реконструкція</t>
  </si>
  <si>
    <t>Комунальний заклад Львівської обласної ради “Бродівський педагогічний коледж імені Маркіяна Шашкевича” по вул. Є. Коновальця, 14, у м. Бродах — будівництво приблокованого спортивного комплексу</t>
  </si>
  <si>
    <t>Андріївський навчально-виховний комплекс “Загальноосвітня школа I—III ступеня” Буської районної ради по вул. Центральній, 102а, у с. Мармузовичі Андріївської сільської ради Буського району — капітальний ремонт приміщень</t>
  </si>
  <si>
    <t>Загальноосвітня школа I—II ступеня у с. Дубаневичі Городоцького району — будівництво</t>
  </si>
  <si>
    <t>Новокропивницький навчально-виховний комплекс I—III ступеня та спортивна зала у с. Новий Кропивник Дрогобицького району — добудова із застосуванням енергозберігаючих технологій</t>
  </si>
  <si>
    <t>Пл. Вічева (м. Шашкевича), вул. м. Шашкевича та прилеглі вулиці у м. Золочеві — реконструкція</t>
  </si>
  <si>
    <t>Золочівська центральна районна лікарня по вул. Академіка Павлова, 48, у м. Золочеві — реконструкція будівель головного та терапевтично-інфекційного корпусів</t>
  </si>
  <si>
    <t>Дитяча дошкільна установа у с. Рудники Миколаївського району — будівництво</t>
  </si>
  <si>
    <t>Загальноосвітня школа I—II ступеня по вул. Річній, 1, у с. Бортятин Мостиського району — реконструкція з добудовою</t>
  </si>
  <si>
    <t>Дошкільний навчальний заклад у с. Борщовичі Борщовицької сільської ради Пустомитівського району — будівництво</t>
  </si>
  <si>
    <t>Дитячий садок по вул. Сагайдачного у с. Зимна Вода Пустомитівського району — будівництво</t>
  </si>
  <si>
    <t>Дитячий садок у с. Чуква Самбірського району — реконструкція приміщення</t>
  </si>
  <si>
    <t>Викотівська середня загальноосвітня школа I—III ступеня Самбірського району — добудова школи та реконструкція системи опалення</t>
  </si>
  <si>
    <t>Середня загальноосвітня школа I—III ступеня на 250 учнів по вул. Січових Стрільців, 35, у смт Дубляни Самбірського району — реконструкція</t>
  </si>
  <si>
    <t>Верхньосиньовидненська загальноосвітня школа I—III ступеня по вул. Грушевського, 13, у смт Верхнє Синьовидне Сколівського району — реконструкція з добудовою</t>
  </si>
  <si>
    <t>Приміщення опорного загальноосвітнього навчального закладу “Старосамбірська загальноосвітня школа I—III ступеня № 1 імені Героя України Богдана Сольчаника” по вул. Шевченка, 14, у м. Старому Самборі — реконструкція (із впровадженням енергозберігаючих заходів)</t>
  </si>
  <si>
    <t>Фізкультурно-оздоровчий комплекс “Старт” по вул. Шевченка, 3, у м. Новояворівську Яворівського району — реконструкція (термомодернізація) будівлі</t>
  </si>
  <si>
    <t>Створення зони відпочинку з мотузковим парком та кінотеатром під відкритим небом на території Бориславського міського парку</t>
  </si>
  <si>
    <t>МИКОЛАЇВСЬКА ОБЛАСТЬ 
усього — 104 751,098 тис. гривень, у тому числі:</t>
  </si>
  <si>
    <t>Комунальне підприємство “Миколаївський міжнародний аеропорт” по Київському шосе, 9, у с. Баловне — реконструкція та технічне переоснащення радіотехнічних засобів посадки</t>
  </si>
  <si>
    <t>Воскресенська загальноосвітня школа по вул. Горького, 66, у смт Воскресенське Вітовського району — реконструкція</t>
  </si>
  <si>
    <t>Снігурівська загальноосвітня школа І—ІІІ ступеня № 4 по вул. Суворова, 17, в м. Снігурівці — реконструкція системи опалення та термосанація будівлі</t>
  </si>
  <si>
    <t>Дюкер через р. Південний Буг та магістральні мережі водопостачання мікрорайону Варварівка у м. Миколаєві - нове будівництво</t>
  </si>
  <si>
    <t xml:space="preserve">ОДЕСЬКА ОБЛАСТЬ 
усього – 219 961,820 тис. гривень , у тому числі:
</t>
  </si>
  <si>
    <t>Школа на 250 учнів у с. Ставрове Окнянського району - будівництво</t>
  </si>
  <si>
    <t>Загальноосвітня школа II-III ступеня Авангардівського навчально-виховного комплексу “Дошкільний навчальний заклад (дитячий садок) - загальноосвітня школа I ступеня” по вул. Добрянського, 26а, у смт Авангард Овідіопольського району - будівництво</t>
  </si>
  <si>
    <t>Комплексне обстеження з розробленням інженерних рішень щодо ренатуралізації гідрологічного стану р. Великий Куяльник з метою врятування Куяльницького лиману з виготовленням проектної документації</t>
  </si>
  <si>
    <t>роб</t>
  </si>
  <si>
    <t>Дитячий садок на 120 місць з вбудованими громадськими приміщеннями фізкультурно-оздоровчого призначення в рівні цокольного поверху на території с. Крижанівка Лиманського району - будівництво</t>
  </si>
  <si>
    <t>Загальноосвітня школа по вул. І. Франка у м. Ізмаїлі - реконструкція незавершеного будівництва під спортивну школу</t>
  </si>
  <si>
    <t>Навчально-виховний комплекс “Балтська загальноосвітня школа I-III ступеня № 3 - колегіум” по вул. Уварова, 96, у м. Балті - реконструкція будівлі</t>
  </si>
  <si>
    <t>Навчально-виховний комплекс “Загальноосвітній навчальний заклад I-III ступеня - дошкільний навчальний заклад” по вул. Центральній, 140, у смт Захарівка Захарівського району - капітальний ремонт</t>
  </si>
  <si>
    <t>Дитячий садок на 190 місць по вул. Європейській, 11, у смт Авангард Овідіопольського району - будівництво</t>
  </si>
  <si>
    <t>Дошкільний навчальний заклад загального типу “Ромашка” у смт Овідіополь Овідіопольської селищної ради - реконструкція з розширенням</t>
  </si>
  <si>
    <t>Школа на 450 учнівських місць у с. Василівка Болградського району - добудова незавершеного будівництва</t>
  </si>
  <si>
    <t>Комунальний дошкільний навчальний заклад комбінованого типу ясла-садок № 17 “Світлячок” по вул. Нахімова, 441, у м. Ізмаїлі - реконструкція</t>
  </si>
  <si>
    <t xml:space="preserve">ПОЛТАВСЬКА ОБЛАСТЬ 
усього — 129 727,868 тис. гривень, у тому числі: </t>
  </si>
  <si>
    <t>Центр надання послуг в м. Полтаві — будівництво</t>
  </si>
  <si>
    <t>Стадіон в с. Бутенки Кобеляцького району — реконструкція</t>
  </si>
  <si>
    <t>Лубенська загальноосвітня школа I—III ступеня № 3 по вул. Олександрівській, 8/2 (колишня вулиця П. Слинька), в м. Лубнах — реконструкція будівлі з термомодернізацією. Коригування</t>
  </si>
  <si>
    <t>Будівля школи по вул. Шкільній в с. Піщане Кременчуцького району — реконструкція під дошкільно- навчальний заклад</t>
  </si>
  <si>
    <r>
      <t xml:space="preserve">Загальноосвітня школа I—III ступеня № 9 по вул. Перемоги, 11, в м. Миргороді — реконструкція </t>
    </r>
    <r>
      <rPr>
        <sz val="11"/>
        <color rgb="FF0070C0"/>
        <rFont val="Calibri"/>
        <family val="2"/>
        <charset val="204"/>
      </rPr>
      <t>(коригування)</t>
    </r>
  </si>
  <si>
    <t>Лубенський дошкільний навчальний заклад № 9 “Берізкаˮ по вул. Метеорологічній, 24/2, в м. Лубнах — реконструкція будівель з термомодернізацією. Коригування</t>
  </si>
  <si>
    <t>Дошкільний навчальний заклад № 1 “Теремокˮ по вул. Героїв України, 49а, в м. Лохвиці — реконструкція основної будівлі (впровадження енергозберігаючих технологій по утепленню фасаду, реконструкція даху та влаштування автономного опалення). Коригування</t>
  </si>
  <si>
    <t>Створення безпечного середовища громади м. Кременчука - впровадження сучасних інформаційних технологій</t>
  </si>
  <si>
    <t>Демидівська загальноосвітня школа I-III ступеня Решетилівської районної ради по вул. Перемоги, 118, у с. Демидівка Решетилівського району - реконструкція спортивного залу з добудовою побутових приміщень</t>
  </si>
  <si>
    <t>Ромоданівська загальноосвітня школа I-III ступеня по вул. Шевченка, 5, у смт Ромодан Миргородського району - будівництво шкільного спортивного залу</t>
  </si>
  <si>
    <t>Велосипедні доріжки по вул. Гоголя у м. Миргороді - будівництво</t>
  </si>
  <si>
    <t>Школа у м. Заводському Лохвицького району - будівництво (блок А). Коригування</t>
  </si>
  <si>
    <t>Опорний заклад Мартинівська загальноосвітня школа І-ІІІ ступеня Карлівської районної ради - реконструкція будівлі (проведення комплексної термомодернізації та створення нового освітнього простору)</t>
  </si>
  <si>
    <t>Комунальна установа “Полтавський обласний центр екстреної медичної допомоги та медицини катастроф” по вул. Миколи Дмитрієва, 6, у м. Полтаві - реконструкція існуючого гаража. Коригування</t>
  </si>
  <si>
    <t>РІВНЕНСЬКА ОБЛАСТЬ 
усього — 186 586,362 тис. гривень, у тому числі:</t>
  </si>
  <si>
    <t>Будівництво спортивно-оздоровчого комплексу по вул. Червоного Хреста, 25, в м. Дубровиці</t>
  </si>
  <si>
    <t>Спортивний комплекс по вул. Я. Мудрого, 1, у м. Сарнах — будівництво</t>
  </si>
  <si>
    <t>Фізкультурно-оздоровчий басейн на базі Костопільської дитячо-юнацької спортивної школи по пров. Артилерійському, 5а, в м. Костополі — будівництво</t>
  </si>
  <si>
    <t>Загальноосвітня школа I—III ступеня по вул. Новій, 38, в с. Цепцевичі Сарненського району — будівництво</t>
  </si>
  <si>
    <t>Дошкільний навчальний заклад на 150 місць по вул. Богдана Хмельницького в м. Березному — будівництво</t>
  </si>
  <si>
    <t>Басейн загальноосвітньої школи I—III ступеня № 7 по пров. Шкільному, 2, в м. Дубнах — реконструкція</t>
  </si>
  <si>
    <t>Дошкільний навчальний заклад комбінованого типу (ясла-садок) по вул. Грушевського в м. Сарнах — будівництво</t>
  </si>
  <si>
    <t>Реконструкція трибун та бігових доріжок стадіону “Колос” Костопільської дитячо-юнацької спортивної школи по пров. Артилерійському, 7, у м. Костополі</t>
  </si>
  <si>
    <t>Дитячо-юнацька спортивна школа Здолбунівської районної ради по вул. Парковій в м. Здолбунові — будівництво спортивного залу</t>
  </si>
  <si>
    <t>Спортивний комплекс комунального закладу “Обласна спеціалізована дитячо-юнацька школа олімпійського резерву” Рівненської обласної ради на території Шпанівської сільської ради (в районі вул. Макарова у м. Рівному) - будівництво універсального спортивного залу</t>
  </si>
  <si>
    <t>Дошкільний навчальний заклад ясла-садок по вул. Коновальця, 16, у м. Рівному - будівництво</t>
  </si>
  <si>
    <t>Будівля комунального закладу “Рівненська обласна універсальна наукова бібліотека” Рівненської обласної ради по вул. Короленка, 6, у м. Рівному - реконструкція</t>
  </si>
  <si>
    <t>дошкільний навчальний заклад по вул. Шкільній, 4, у с. Переброди Дубровицького району - реконструкція</t>
  </si>
  <si>
    <t>навчально-виховний комплекс по вул. Шкільній, 11, в с. Борбин Млинівського району - будівництво</t>
  </si>
  <si>
    <t>Жобринська загальноосвітня школа I - III ступеня по вул. Центральній, 3, в с. Жобрин Рівненського району - реконструкція будівлі</t>
  </si>
  <si>
    <t xml:space="preserve">СУМСЬКА ОБЛАСТЬ 
усього - 202 236,931 тис. гривень, у тому числі:
</t>
  </si>
  <si>
    <t>Комунальний заклад Сумської обласної ради “Сумська обласна клінічна лікарня” по вул. Ковпака, 18, у м. Сумах - будівництво (друга черга)</t>
  </si>
  <si>
    <t>Дорога по вул. Лазаревського від пров. Червоної калини до вул. Пушкіна у м. Конотопі - реконструкція</t>
  </si>
  <si>
    <t>Дорога по вул. Клубній від вул. Кооперативної до будинку № 44 по вул. Клубній у м. Конотопі - капітальний ремонт</t>
  </si>
  <si>
    <t>Конотопська гімназія Конотопської міської ради по вул. Братів Радченків, 21, у м. Конотопі - реконструкція будівлі (підвищення енергоефективності будівель закладів освіти у м. Конотопі)</t>
  </si>
  <si>
    <t>Роменська загальноосвітня школа I-III ступеня № 7 по вул. Полтавській, 32, у м. Ромнах - капітальний ремонт</t>
  </si>
  <si>
    <t>Шосткинський навчально-виховний комплекс “Спеціалізована школа I-II ступеня - ліцей” по вул. Свободи, 33, у м. Шостці - реконструкція</t>
  </si>
  <si>
    <t>Краснопільська загальноосвітня школа I-III ступеня Краснопільської районної ради по вул. Перемоги, 1, у смт Краснопілля - реконструкція (інженерні мережі та оздоблення приміщень)</t>
  </si>
  <si>
    <t>Коровинська загальноосвітня школа I-III ступеня Коровинської сільської ради по вул. Київській, 70, у с. Коровинці Недригайлівського району - реконструкція (системи теплопостачання та покрівлі)</t>
  </si>
  <si>
    <t>Середино-Будська загальноосвітня школа I-III ступеня № 2 по вул. Соборній, 44, у м. Середині-Буді - капітальний ремонт</t>
  </si>
  <si>
    <t>Заклад дошкільної освіти “Орлятко” по вул. Центральній, 44, у смт Степанівка Сумського району - будівництво</t>
  </si>
  <si>
    <t>Футбольне поле та бігові доріжки спортивного комплексу по вул. Степанівській, 57, у смт Степанівка Сумського району - реконструкція</t>
  </si>
  <si>
    <t>Нижньосироватська загальноосвітня школа I-III ступеня імені Б. Грінченка по вул. Сумській, 127, у с. Нижня Сироватка Сумського району - реконструкція приміщень</t>
  </si>
  <si>
    <t>Стадіон імені Куца по вул. Кеніга у м. Тростянці - реконструкція</t>
  </si>
  <si>
    <t>Будівля Воронізької амбулаторії загальної практики сімейної медицини Шосткинського районного центру первинної медичної допомоги Шосткинської районної ради по вул. Новгород-Сіверській, 33, у смт Вороніж - капітальний ремонт</t>
  </si>
  <si>
    <t>Недригайлівська спеціалізована загальноосвітня школа I-III ступеня по вул. Незалежності, 25, у смт Недригайлів - реконструкція (інженерні мережі та оздоблення приміщень)</t>
  </si>
  <si>
    <t>Обласний комунальний заклад Сумська обласна дитячо-юнацька спортивна школа по вул. 20 років Перемоги, 9а, у м. Сумах - реконструкція будівлі з улаштуванням надбудови</t>
  </si>
  <si>
    <t>Комунальне некомерційне підприємство “Дитяча клінічна лікарня Святої Зінаїди” Сумської міської ради по вул. Троїцькій, 28, у м. Сумах - капітальний ремонт приміщень на другому поверсі</t>
  </si>
  <si>
    <t>Дитячий садок у 12 мікрорайоні по вул. Інтернаціоналістів, 35, у м. Сумах - будівництво</t>
  </si>
  <si>
    <t>Напірний каналізаційний колектор від каналізаційної насосної станції-9 до просп. Михайла Лушпи у м. Сумах - будівництво з переврізкою у збудований напірний колектор</t>
  </si>
  <si>
    <t>Обласний онкологічний диспансер по вул. Привокзальній, 31, у м. Сумах - капітальний ремонт головного корпусу</t>
  </si>
  <si>
    <t>Спортивний майданчик з футбольним полем із штучним покриттям на території Попівського навчально-виховного комплексу “Загальноосвітня школа І-ІІІ ступеня - дошкільний навчальний заклад” Конотопської районної ради Сумської області по вул. Братів Ковтунів, 3, у с. Попівка Конотопського району - будівництво</t>
  </si>
  <si>
    <t>Миропільський навчально-виховний комплекс: загальноосвітня школа І-ІІІ ступеня - дошкільний навчальний заклад Миропільської сільської ради Краснопільського району Сумської області по вул. Сумській, 38, у с. Миропілля Краснопільського району - капітальний ремонт будівлі (утеплення фасаду)</t>
  </si>
  <si>
    <t>Новослобідський навчально-виховний комплекс: загальноосвітня школа І-ІІІ ступеня - дошкільний навчальний заклад Новослобідської сільської ради Путивльського району Сумської області по вул. Великій, 1, у с. Нова Слобода Путивльського району - капітальний ремонт будівлі (заміна покрівлі, заміна віконних та дверних блоків, утеплення фасаду)</t>
  </si>
  <si>
    <t>Стадіон Стецьківської загальноосвітньої школи І-ІІІ ступеня Сумської районної ради Сумської області по вул. Шкільній, 5, у с. Стецьківка Сумського району - реконструкція</t>
  </si>
  <si>
    <t>ТЕРНОПІЛЬСЬКА ОБЛАСТЬ 
усього — 174 835,698 тис. гривень, у тому числі:</t>
  </si>
  <si>
    <t>Спортивний комплекс по вул. І. Франка, 8, у м. Бережанах — будівництво</t>
  </si>
  <si>
    <t>Кардіологічний корпус Микулинецької обласної фізіотерапевтичної лікарні реабілітації по вул. Галицькій, 2, у смт Микулинці Теребовлянського району — реконструкція</t>
  </si>
  <si>
    <t>Великодедеркальська районна комунальна лікарня у с. Великі Дедеркали Шумського району — капітальний ремонт поліклінічного та стаціонарного корпусів (покращення енергоефективності будівель із впровадженням енергозберігаючих технологій)</t>
  </si>
  <si>
    <t>Монастириський дитячий заклад ясла-садок “Казка” по вул. Шухевича, 3, у м. Монастириській — реконструкція будівлі (улаштування шатрового даху із впровадженням енергозберігаючих заходів)</t>
  </si>
  <si>
    <t>Будівля Тернопільського обласного спеціалізованого будинку дитини по вул. Академіка Сахарова, 2, в м. Тернополі — реконструкція з влаштуванням шатрового даху</t>
  </si>
  <si>
    <t>Тернопільський обласний центр соціальної реабілітації дітей-інвалідів по вул. Академіка Сахарова, 2, в м. Тернополі — реконструкція приміщень з надбудовою та влаштуванням шатрового даху</t>
  </si>
  <si>
    <t>Обласна фізіотерапевтична лікарня реабілітації в с. Більче-Золоте Борщівського району — нове будівництво спального корпусу на 50 осіб для учасників антитерористичної операції із їдальнею та теплим переходом з частковою реконструкцією існуючого корпусу</t>
  </si>
  <si>
    <t>Тернопільська обласна дитяча клінічна лікарня по вул. Академіка Сахарова, 2, у м. Тернополі — капітальний ремонт відділення анестезіології та інтенсивної терапії з операційним блоком</t>
  </si>
  <si>
    <t>Тернопільський обласний краєзнавчий музей на пл. Героїв Євромайдану, 3, у м. Тернополі — реконструкція існуючої будівлі (проект термомодернізації будівлі)</t>
  </si>
  <si>
    <t>Спортивний майданчик Чортківського державного медичного коледжу по вул. Млинарській, 14а, у м. Чорткові — реконструкція</t>
  </si>
  <si>
    <t>Лановецький зоологічний парк місцевого значення “Лановецький зооботсад” у м. Ланівцях — будівництво (організація території)</t>
  </si>
  <si>
    <t>Дитячий садок на 120 місць по вул. Молодіжній у с. Біла Тернопільського району — будівництво</t>
  </si>
  <si>
    <t>Комунальний дитячий оздоровчий заклад “Дивосвіт” у с. Кутянка Шумського району — реконструкція будівель із добудовою відпочинково-оздоровчої інфраструктури</t>
  </si>
  <si>
    <t>Новосільська загальноосвітня школа I—III ступеня імені Мирона Зарицького Новосільської сільської ради по вул. І. Франка, 24, у с. Нове Село Підволочиського району — реконструкція будівлі та улаштування спортивного майданчика</t>
  </si>
  <si>
    <t>Середня загальноосвітня школа I—III ступеня на 24 класи (600 учнів) по вул. Микулинецькій в смт Велика Березовиця Тернопільського району — будівництво</t>
  </si>
  <si>
    <t>Загальноосвітня школа I—II ступеня на 172 учні по вул. Лісничівці, 19а, в с. Шупарка Борщівського району — будівництво</t>
  </si>
  <si>
    <t>Каналізаційна мережа у м. Монастириській — реконструкція</t>
  </si>
  <si>
    <t>Філія “Старотаразька загальноосвітня школа І—ІІ ступенівˮ опорного закладу Почаївська загальноосвітня школа І—ІІІ ступеня Почаївської міської ради по вул. Шкільній, 2, в с. Старий Тараж Кременецького району — реконструкція</t>
  </si>
  <si>
    <t>Загальноосвітня школа І ступеня з дошкільним закладом по вул. Пасічній, 9, в с. Підгороднє Тернопільського району — будівництво</t>
  </si>
  <si>
    <t>Трибухівська загальноосвітня школа I—III ступеня Трибухівської сільської ради по вул. Грушевського, 1, в с. Трибухівці Бучацького району — реконструкція корпусу № 2</t>
  </si>
  <si>
    <t>Навчально-виховний комплекс “Загальноосвітня школа І—ІІІ ступенів № 2 — дошкільний навчальний закладˮ Хоростківської міської ради по вул. Незалежності, 17, в м. Хоросткові Гусятинського району — капітальний ремонт</t>
  </si>
  <si>
    <t>Дитячий садок на 25 місць в с. Слобідка Козівського району — будівництво</t>
  </si>
  <si>
    <t>Козівська загальноосвітня школа I—III ступеня № 1 по вул. Гвардійській, 9, в смт Козова (корпус старших класів) — енергозберігаючі заходи (капітальний ремонт частини перекриття; опорядження приміщень; капітальний ремонт системи опалення, водопостачання і водовідведення; утеплення фасадів)</t>
  </si>
  <si>
    <t>Теребовлянський дитячий ясла-садочок “Сонечкоˮ загального розвитку по вул. Паращука, 16, в м. Теребовлі — реконструкція з впровадженням енергозберігаючих заходів (добудова спортивного залу, заміна покрівлі, заміна віконних та дверних блоків, утеплення фасадів)</t>
  </si>
  <si>
    <t>Навчально-виховний комплекс “Лозівська загальноосвітня школа І—ІІІ ступеня — дитячий навчальний заклад” по вул. Грушевського, 61, в с. Лозова Байковецької сільської ради Тернопільського району — капітальний ремонт з проведенням комплексної термомодернізації будівлі під школу майбутнього</t>
  </si>
  <si>
    <t>Заклад дошкільної освіти по вул. Шевченка, 5, в с. Борсуки Лановецького району — будівництво</t>
  </si>
  <si>
    <t>Міський стадіон в смт Микулинці по вул. Набережній, 39, Теребовлянського району — реконструкція</t>
  </si>
  <si>
    <t>Навчально-виховний комплекс “Боричівська загальноосвітня школа-сад I—II ступеня — дошкільного навчального закладу” по вул. Новій, 1, в с. Боричівка Теребовлянського району — реконструкція спортивних майданчиків з влаштуванням стадіону</t>
  </si>
  <si>
    <t>Мультифункціональний спортивний майданчик для ігрових видів спорту по вул. Д. Січинського в м. Чорткові — будівництво</t>
  </si>
  <si>
    <t>Гідротехнічні споруди веслувального каналу центру веслування та водних видів спорту з інфраструктурою “Водна арена Тернопіль” у м. Тернополі та на території Тернопільського району - будівництво</t>
  </si>
  <si>
    <t>Тернопільський ліцей № 21 - спеціалізована мистецька школа імені Ігоря Герети по просп. Злуки, 51, у м. Тернополі - реконструкція корпусу майстерні з надбудовою</t>
  </si>
  <si>
    <t>Борщівська центральна комунальна районна лікарня по вул. С. Бандери, 108, у м. Борщові - капітальний ремонт будівель (утеплення фасадів, заміна вікон)</t>
  </si>
  <si>
    <t>Тернопільська спеціалізована школа І-ІІІ ступеня № 7 з поглибленим вивченням іноземних мов Тернопільської міської ради по вул. Юності, 11, у м. Тернополі - реконструкція спортивних майданчиків</t>
  </si>
  <si>
    <t>Товстенська районна комунальна лікарня по вул. Робітничій, 1, у смт Товсте Заліщицького району - капітальний ремонт водолікувального відділення</t>
  </si>
  <si>
    <t>ХАРКІВСЬКА ОБЛАСТЬ 
усього — 247 674,307 тис. гривень, у тому числі:</t>
  </si>
  <si>
    <t>Нежитлова будівля Лозівського міського палацу культури по просп. Перемоги, 1, у м. Лозовій — капітальний ремонт (коригування)</t>
  </si>
  <si>
    <t>Очисні споруди у смт Малинівка Чугуївського району — реконструкція (коригування)</t>
  </si>
  <si>
    <t>Гуртожиток по вул. Пушкіна, 1, корпуси № 4 і 5, у м. Вовчанську — реконструкція під житло для внутрішньо переміщених осіб та центр надання адміністративних послуг, відділення Державної фіскальної служби, відділень державної районної адміністрації та інших служб району (коригування)</t>
  </si>
  <si>
    <t>Дворічанський районний будинок культури по вул. 35 Гвардійської дивізії, 12, у смт Дворічна — реконструкція</t>
  </si>
  <si>
    <t>Південноміський дошкільний навчальний заклад (ясла-садок) по вул. Б. Тасуя, 60, у м. Південному Харківського району — реконструкція (коригування)</t>
  </si>
  <si>
    <t>Реконструкція існуючої будівлі Наталинського навчально-виховного комплексу (загальноосвітня школа I—III ступеня — дошкільний навчальний заклад) Наталинської сільської ради Красноградського району та прибудови спортивного комплексу з додатковими основними і допоміжними приміщеннями по вул. Промисловій, 34, у с. Наталине Красноградського району</t>
  </si>
  <si>
    <t>Фізкультурно-оздоровчий комплекс “Донець” по вул. Капітана Орлова, 47, у м. Ізюмі — реконструкція з улаштуванням басейну (коригування)</t>
  </si>
  <si>
    <t>Фізкультурно-оздоровчий комплекс по вул. В. Вішталя, 9а, у смт Новопокровка Чугуївського району — будівництво (коригування)</t>
  </si>
  <si>
    <t>Лозівська дитячо-юнацька спортивна школа “Юність”, майдан Соборності, 1, в м. Лозовій — реконструкція (коригування)</t>
  </si>
  <si>
    <t>Фізкультурно-оздоровчий комплекс на території Дергачівського ліцею № 2 Дергачівської районної ради по вул. Садовій, 8, у м. Дергачах — будівництво (коригування)</t>
  </si>
  <si>
    <t>Фізкультурно-оздоровчий комплекс по вул. Єдності (поблизу будинку № 6) у смт Краснокутськ Краснокутського району — будівництво (коригування)</t>
  </si>
  <si>
    <t>Комплекс будівель комунального підприємства “Близнюківська центральна районна лікарня” по вул. Калиновій, 3, у смт Близнюки Близнюківського району — реконструкція (коригування)</t>
  </si>
  <si>
    <t>Початкова школа та дитячий садок у мікрорайоні “Надія” у смт Пісочин Харківського району — нове будівництво (коригування)</t>
  </si>
  <si>
    <t>Зміївський ліцей № 1 імені двічі Героя Радянського Союзу З. К. Слюсаренка по вул. Широнінців, 25, в м. Змієві — капітальний ремонт будівлі (коригування)</t>
  </si>
  <si>
    <t>Краснопавлівська загальноосвітня школа I—III ступеня по вул. Шкільній, в смт Краснопавлівка Лозівського району — капітальний ремонт (коригування)</t>
  </si>
  <si>
    <t>Олексіївський навчально-виховний комплекс по вул. Шкільній, 15, в с. Олексіївка Первомайського району — капітальний ремонт шкільного підрозділу (коригування)</t>
  </si>
  <si>
    <t>Комунальний заклад охорони здоров’я “Куп’янська центральна міська лікарня” по вул. Лікарняній, 2, в м. Куп’янську — реконструкція фасаду, заміна вікон і вхідних дверей в будівлі головного корпусу (коригування)</t>
  </si>
  <si>
    <t>Комунальний заклад охорони здоров’я “Куп’янська центральна міська лікарня” по вул. Лікарняній, 2, в м. Куп’янську — реконструкція фасаду, заміна вікон і вхідних дверей у будівлі інфекційного відділення (коригування)</t>
  </si>
  <si>
    <t>Будівля стаціонарного корпусу відділення Ізюмської центральної міської лікарні в м. Ізюмі — капітальний ремонт (коригування)</t>
  </si>
  <si>
    <t>Комплекс комунального некомерційного підприємства “Обласний центр онкології” по вул. Лісопарківській, 4, в м. Харкові — будівництво, у тому числі:</t>
  </si>
  <si>
    <t>- 94595,158 тис. — Комплекс комунального некомерційного підприємства “Обласний центр онкології” по вул. Лісопарківській, 4, в м. Харкові — будівництво (перша черга будівництва)</t>
  </si>
  <si>
    <t>- 23207,031 тис. - Комплекс комунального некомерційного підприємства “Обласний центр онкології” по вул. Лісопарківській, 4, в м. Харкові — будівництво (друга черга будівництва)</t>
  </si>
  <si>
    <t>ХЕРСОНСЬКА ОБЛАСТЬ 
усього — 183 703,35 тис. гривень, у тому числі:</t>
  </si>
  <si>
    <r>
      <t xml:space="preserve">Створення спортивної інфраструктури на території Чаплинської селищної ради </t>
    </r>
    <r>
      <rPr>
        <b/>
        <sz val="11"/>
        <color rgb="FF0070C0"/>
        <rFont val="Calibri"/>
        <family val="2"/>
        <charset val="204"/>
      </rPr>
      <t>(в тому числі 31,733 тис. - погашення кредиторської заборгованості),</t>
    </r>
    <r>
      <rPr>
        <b/>
        <sz val="11"/>
        <color theme="1"/>
        <rFont val="Calibri"/>
        <family val="2"/>
        <charset val="204"/>
      </rPr>
      <t xml:space="preserve"> у тому числі:</t>
    </r>
  </si>
  <si>
    <t>збільшено 
перехідний, 
кредиторська</t>
  </si>
  <si>
    <t>- 5,2 тис. - спортивний майданчик для міні-футболу із штучним покриттям на території Першокостянтинівської загальноосвітньої школи I-III ступеня по вул. Тимошенка, 22, у с. Першокостянтинівка Чаплинського району - реконструкція (погашення кредиторської забогрованості)</t>
  </si>
  <si>
    <t>перехідний, 
кредиторська</t>
  </si>
  <si>
    <t>- 26,533 тис. - спортивний майданчик для міні-футболу із штучним покриттям на території опорного закладу навчально-виховний комплекс “Чаплинська школа-гімназія” Чаплинської селищної ради по вул. Декабристів, 14, у смт Чаплинка - реконструкція (погашення кредиторської заборгованості)</t>
  </si>
  <si>
    <t>- 1391,732 тис. — спортивний майданчик для міні—футболу зі штучним покриттям на території Опорного закладу Чаплинської спеціалізованої школи І—ІІІ ступеня Чаплинської селищної ради по вул. Грушевського, 56, смт Чаплинка Чаплинського району — реконструкція</t>
  </si>
  <si>
    <t>- 1392,345 тис. — майданчик для міні—футболу зі штучним покриттям на території Балтазарівської загальноосвітньої школи І—ІІІ ступеня Чаплинської  селищної ради по вул.Шкільна, 5, с. Балтазарівка Чаплинського району — реконструкція</t>
  </si>
  <si>
    <t>- 1392,345 тис. — майданчик для міні-футболу із штучним покриттям на території Червонополянської філії опорного закладу навчально-виховного комплексу “Чаплинська школа-гімназія” Чаплинської селищної ради по вул. Пушкіна, 1, в с. Червона Поляна Чаплинського району — реконструкція</t>
  </si>
  <si>
    <t>Шляхопровід по просп. Адмірала Сенявіна - вул. Залаегерсег у м. Херсоні - будівництво (погашення кредиторської заборгованості)</t>
  </si>
  <si>
    <t>Спортивний майданчик із штучним покриттям по вул. Соборній, 52, у м. Генічеську - будівництво (погашення кредиторської заборгованості)</t>
  </si>
  <si>
    <r>
      <t xml:space="preserve">Будівля комунального закладу “Обласний </t>
    </r>
    <r>
      <rPr>
        <sz val="11"/>
        <color rgb="FF0070C0"/>
        <rFont val="Calibri"/>
        <family val="2"/>
        <charset val="204"/>
      </rPr>
      <t>палац</t>
    </r>
    <r>
      <rPr>
        <sz val="11"/>
        <color theme="1"/>
        <rFont val="Calibri"/>
        <family val="2"/>
        <charset val="204"/>
      </rPr>
      <t xml:space="preserve"> культури” Херсонської обласної ради по вул. Перекопській, 9, у м. Херсоні - реставрація (коригування)</t>
    </r>
  </si>
  <si>
    <t>Центр надання адміністративних послуг по вул. Першотравневій у м. Новій Каховці Херсонської області - будівництво</t>
  </si>
  <si>
    <t>Малокопанівська загальноосвітня школа І-ІІІ ступеня у с. Малі Копані Голопристанського району - термомодернізація (будівництво котельні)</t>
  </si>
  <si>
    <t>Дошкільний навчальний заклад ясла-садок “Берегиня” Брилівської селищної ради по пл. Меліораторів, 8, у смт Брилівка Олешківського району - капітальний ремонт інженерних систем обладнання з поліпшенням експлуатаційних показників</t>
  </si>
  <si>
    <t>Комплексний спортивний майданчик із штучним покриттям по вул. 40 років Перемоги, 12, у с. Музиківка Білозерського району - будівництво</t>
  </si>
  <si>
    <t>Голопристанський навчально-виховний комплекс “Гімназія - спеціалізована школа І ступеня з поглибленим вивченням предметів художнього профілю” Голопристанської міської ради по вул. Ларіоновій, 132, у м. Голій Пристані - капітальний ремонт, створення нового освітнього простору</t>
  </si>
  <si>
    <t>Чорнобаївський навчально-виховний комплекс “Загальноосвітній навчальний заклад - дошкільний навчальний заклад” Білозерської районної ради по вул. Галицькій, 21, у с. Чорнобаївка Білозерського району - капітальний ремонт (санація) будівлі</t>
  </si>
  <si>
    <t>Раденська загальноосвітня школа І-ІІI ступеня по вул. Гагаріна, 1б, у с. Раденськ Олешківського району - реконструкція будівельних конструкцій будівлі</t>
  </si>
  <si>
    <t>Добропільський заклад повної загальної освіти Долматівської сільської ради Голопристанського району - здійснення заходів з використанням енергозберігаючих технологій з термосанації будівлі</t>
  </si>
  <si>
    <r>
      <rPr>
        <sz val="11"/>
        <color rgb="FF0070C0"/>
        <rFont val="Calibri"/>
        <family val="2"/>
        <charset val="204"/>
      </rPr>
      <t>Утворення</t>
    </r>
    <r>
      <rPr>
        <sz val="11"/>
        <color theme="1"/>
        <rFont val="Calibri"/>
        <family val="2"/>
        <charset val="204"/>
      </rPr>
      <t xml:space="preserve"> Центру безпеки Зеленопідської територіальної громади Херсонської області, у тому числі з придбанням пожежної машини</t>
    </r>
  </si>
  <si>
    <t>ЦБ</t>
  </si>
  <si>
    <t>Дитячий садок по вул. 40 років Перемоги, 35а, у с. Музиківка Білозерського району - реконструкція (з доведенням до 180 місць)</t>
  </si>
  <si>
    <t>Спортивно-футбольне поле “Дніпро” спортивного комплексу стадіону “Енергія” по просп. Дніпровському, 28, у м. Новій Каховці - капітальний ремонт</t>
  </si>
  <si>
    <t>Опорний заклад освіти “Новозбурївська школа № 1” по вул. Центральній, 147, у с. Нова Збур’ївка Голопристанського району - реконструкція будівель, споруд, зовнішніх інженерних мереж та благоустрій територій</t>
  </si>
  <si>
    <t>Будівля опорного закладу “Каланчацький заклад повної загальної середньої освіти № 1 Каланчацької селищної ради Херсонської області” по вул. Скадовській, 1, у смт Каланчак Каланчацького району - капітальний ремонт</t>
  </si>
  <si>
    <t xml:space="preserve">зменшено </t>
  </si>
  <si>
    <t>Окрема будівля дитячого садка на території загальноосвітньої школи I-II ступеня № 5 Херсонської міської ради по вул. Сухарній, 9/4, у м. Херсоні - будівництво</t>
  </si>
  <si>
    <t>Існуюча будівля гуртожитку під дитячий садок на 40 місць у с. Першопокровка Нижньосірогозького району - реконструкція</t>
  </si>
  <si>
    <t>Будівля дошкільного навчального закладу комбінованого типу (ясла-садок) № 2 “Посмішка” по вул. Ларіонова, 130, у м. Голій Пристані - капітальний ремонт з утепленням огороджувальних конструкцій</t>
  </si>
  <si>
    <r>
      <rPr>
        <sz val="11"/>
        <color rgb="FF0070C0"/>
        <rFont val="Calibri"/>
        <family val="2"/>
        <charset val="204"/>
      </rPr>
      <t>Будівля</t>
    </r>
    <r>
      <rPr>
        <sz val="11"/>
        <color theme="1"/>
        <rFont val="Calibri"/>
        <family val="2"/>
        <charset val="204"/>
      </rPr>
      <t xml:space="preserve"> дитячого ясла-садка “Лелеченя” по вул. Іванівській, 1, у смт Іванівка Іванівського району - реконструкція</t>
    </r>
  </si>
  <si>
    <t>Комплекс спортивних майданчиків по вул. Вокзальній, 7а, у м. Таврійську - будівництво</t>
  </si>
  <si>
    <t>Стадіон по вул. Покровській, 47б, у с. Чорнобаївка Білозерського району - будівництво</t>
  </si>
  <si>
    <t>Стадіон “Кристал” по вул. Лютеранській, 3, у м. Херсоні - реконструкція тренувального поля</t>
  </si>
  <si>
    <t>Встановлення світлосигнальної системи ВВІ-1 на аеродромі аеропорту “Херсон”- реконструкція (коригування)</t>
  </si>
  <si>
    <t>Комплекс міських очисних споруд по очистці стічних каналізаційних вод комунального підприємства “Очисні споруди” у м. Скадовську - реконструкція (коригування)</t>
  </si>
  <si>
    <t>ХМЕЛЬНИЦЬКА ОБЛАСТЬ 
усього — 216 172,496 тис гривень у тому числі:</t>
  </si>
  <si>
    <t>Стадіон у смт Наркевичі Волочиського району — реконструкція</t>
  </si>
  <si>
    <t>Деражнянська загальноосвітня школа І—ІІІ ступеня №2 по вул. Лесі Українки, 9, у м. Деражні — капітальний ремонт будівлі</t>
  </si>
  <si>
    <t>Міський стадіон імені Г. А. Тонкочеєва по просп. Грушевського, 29, у м. Кам’янці-Подільському — капітальний ремонт</t>
  </si>
  <si>
    <t xml:space="preserve"> </t>
  </si>
  <si>
    <t>Заслучненський ліцей імені О. Іщука по вул. Шкільній, 1, у с. Заслучне Красилівського району — капітальний ремонт</t>
  </si>
  <si>
    <t>Котельня по вул. Партизанській, 3, в м. Красилові — реконструкція під спортивно — реабілітаційний центр з добудовою</t>
  </si>
  <si>
    <t>Будинок культури в с. Берездів Славутського району — капітальний ремонт з утепленням перекриття, утеплення фасадів, покращення енергоефективності будівлі з впровадженням енергозберігаючих технологій</t>
  </si>
  <si>
    <t>Опорний заклад — Малоправутинський навчально-виховний комплекс “Дошкільний навчальний заклад — школа I—III ступеня” (добудова спортивної зали, покращення енергоефективності будівлі) з впровадженням енергозберігаючих технологій по вул. Шкільній, 30, в с. Малий Правутин Славутського району</t>
  </si>
  <si>
    <t>Цвітоське навчально-виховне об’єднання “Дошкільний навчальний заклад, загальноосвітня школа І—ІІІ ступеня, школа мистецтв” Славутської районної ради — нове будівництво спортзалу з улаштуванням протирадіаційного укриття</t>
  </si>
  <si>
    <t>Амбулаторія сімейної практики загальної медицини по вул. Подільській, 31, у с. Гуків Чемеровецького району — створення центру безпеки громадян Гуківської об’єднаної територіальної громади Чемеровецького району шляхом реконструкції будівлі</t>
  </si>
  <si>
    <t>Створення умов для надання високоякісних освітніх послуг через реалізацію проекту “Реконструкція та модернізація приміщень Жердянської загальноосвітньої школи I—III ступеня в селі Жердя, вулиця Центральна, 35” в рамках реалізації концепції “Нова українська школа” Чемеровецького району</t>
  </si>
  <si>
    <t>Лісоводська загальноосвітня школа І—ІІІ ступеня по вул. Перемоги, 4, у с. Лісоводи Городоцького району — капітальний ремонт будівлі</t>
  </si>
  <si>
    <t>Загальноосвітня школа І—ІІІ ступеня по вул. Б. Хмельницького, 44, у смт Сатанів Городоцького району — реконструкція</t>
  </si>
  <si>
    <t>Дунаєвецька загальноосвітня школа І—ІІІ ступеня № 3 по вул. Шевченка, 109а, у м. Дунаївцях Дунаєвецького району — капітальний ремонт</t>
  </si>
  <si>
    <t>Каналізаційна насосна станція по вул. Горинській, 43а, та каналізаційний напірний колектор у м. Ізяславі — реконструкція</t>
  </si>
  <si>
    <t>Будинок культури по вул. Перемоги в смт Понінка Полонського району — капітальний ремонт</t>
  </si>
  <si>
    <t>Старосинявський навчально-виховний комплекс “Загальноосвітня школа І—ІІІ ступеня, гімназія” у смт Стара Синява Старосинявського району — реконструкція</t>
  </si>
  <si>
    <t>Дитячий садок на 80 місць по вул. Московській, 8/1, в с. Давидківці Хмельницького району — будівництво</t>
  </si>
  <si>
    <t>Стадіон “Товтри” по вул. Центральній, 50, в смт Чемерівці — реконструкція</t>
  </si>
  <si>
    <t>Створення умов для надання високоякісних освітніх послуг через реалізацію проекту “Реконструкція та модернізація приміщень в Закупнянській загальноосвітній школі І—ІІІ ступеня по вул. Центральній, 7 у смт Закупне Чемеровецького району”</t>
  </si>
  <si>
    <t>Загальноосвітня школа по вул. Садовій, 1а, в с. Залужжя Білогірського району — будівництво</t>
  </si>
  <si>
    <t>Водопровідні мережі по вулицях Пушкіна, Привокзальній, Лесі Українки, Н. С. Говорун, Академіка Герасимчука, Ходякова в м. Полонному та по ділянці Понінківського водоводу (на території м. Полонного) — реконструкція</t>
  </si>
  <si>
    <t>Загальноосвітня школа I—III ступеня у с. Корчик Шепетівського району — будівництво</t>
  </si>
  <si>
    <t>Хмельницький обласний кардіологічний диспансер по вул. Володимирській, 85, у м. Хмельницькому - реконструкція будівель (перший пусковий комплекс)</t>
  </si>
  <si>
    <t xml:space="preserve">ЧЕРКАСЬКА ОБЛАСТЬ 
усього - 111 437,47 тис. гривень, у тому числі:
</t>
  </si>
  <si>
    <t>Черкаський академічний обласний український музично-драматичний театр імені Т.Г. Шевченка по бульв. Шевченка, 234, у м. Черкасах -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(перша черга) (погашення кредиторської заборгованості)</t>
  </si>
  <si>
    <t>Обласний центр екстреної медичної допомоги та медицини катастроф Черкаської обласної ради по вул. Корольова, 15в, у м. Черкасах - будівництво</t>
  </si>
  <si>
    <t>Смілянська дитячо-юнацька спортивна школа “Олімп” по вул. Мічуріна, 43, у м. Смілі - комплексний капітальний ремонт будівлі легкоатлетичного манежу та благоустрій території стадіону “Юність”</t>
  </si>
  <si>
    <t>Спортивний комплекс комунального закладу “Кам’янський ліцей № 1 Кам’янської міської ради” по вул. Героїв Майдану, 47, у м. Кам’янці - капітальний ремонт</t>
  </si>
  <si>
    <t>Обласна спеціалізована дитячо-юнацька спортивна школа олімпійського резерву по вул. Пастерівській, 102, у м. Черкасах - будівництво стадіону</t>
  </si>
  <si>
    <t>Черкаська загальноосвітня школа І-ІІІ ступеня № 29 Черкаської міської ради по вул. Карбишева, 5, у м. Черкасах - будівництво стадіону (футбольного поля із поліуретановим покриттям розміром 60 на 40 метрів, легкоатлетичними доріжками, трибунами та освітленням)</t>
  </si>
  <si>
    <t>Стадіон дитячо-юнацької спортивної школи по вул. Черкаській, 5, у м. Золотоноші - реконструкція</t>
  </si>
  <si>
    <t>Жашківська спеціалізована школа № 1 з поглибленим вивченням окремих предметів Жашківської міської ради у м. Жашків - капітальний ремонт (утеплення) фасаду будівлі</t>
  </si>
  <si>
    <t>Черкаський навчально-реабілітаційний центр “Країна добра” Черкаської обласної ради по вул. Подолинського, 11/1, у м. Черкасах - реконструкція будівлі комунального закладу</t>
  </si>
  <si>
    <t>Загальноосвітня школа І-ІІІ ступеня № 2 по вул. Майданецькій, 1, у м. Тальному Черкаської області - капітальний ремонт покрівлі та утеплення будівлі</t>
  </si>
  <si>
    <t>Черкаський академічний обласний український музично-драматичний театр імені Т.Г. Шевченка по бульв. Шевченка, 234, у м. Черкасах - реконструкція з метою ліквідації наслідків надзвичайної ситуації техногенного характеру внаслідок пожежі, яка сталася 1 липня 2015 р. у приміщенні театру (друга черга)</t>
  </si>
  <si>
    <t>Комунальне підприємство "Аеропорт Черкаси Черкаської обласної ради" по вул. Смілянській, 168, в м. Черкасах - капітальний ремонт штучної злітно-посадкової смуги, в тому числі 3911,968 тис. - погашення кредиторської заборгованості</t>
  </si>
  <si>
    <t>ЧЕРНІВЕЦЬКА ОБЛАСТЬ 
усього — 144 976,651 тис. гривень , у тому числі:</t>
  </si>
  <si>
    <t>Будівля спорткомплексу по вул. Небесної Сотні, 6, в м. Чернівцях — реконструкція з прибудовою</t>
  </si>
  <si>
    <t>Вікнянський заклад загальної середньої освіти I—III ступеня по вул. Бажанського, 17, у с. Вікно Заставнівського району — капітальний ремонт з проведенням заходів щодо застосування енергоефективних засобів з метою зменшення енерговитратності та підвищення енергоефективності (заміна покриття даху, утеплення фасаду та горищного перекриття)</t>
  </si>
  <si>
    <t>Сторожинецька центральна районна лікарня по вул. Видинівського, 22, у м. Сторожинцях Сторожинецького району — капітальний ремонт</t>
  </si>
  <si>
    <t>Будинок культури по вул. Головній, 44, в с. Рукшин Хотинського району — реконструкція з добудовою та надбудовою адміністративних приміщень</t>
  </si>
  <si>
    <t>адмінбудівлі</t>
  </si>
  <si>
    <t>Існуюча школа в с. Горішні Шерівці Заставнівського району — реконструкція з добудовою учбового корпусу, спортивного залу, їдальні</t>
  </si>
  <si>
    <t>Загальноосвітня школа I—III ступеня на 240 учнівських місць навчання по вул. Центральній, в с. Усть-Путила Путильського району — будівництво</t>
  </si>
  <si>
    <t>Загальноосвітня школа I—III ступеня та дошкільний навчальний заклад на 450 місць (350 учнівських та 100 місць дошкільного віку) в с. Кам’янка Глибоцького району — реконструкція з добудовою корпусів</t>
  </si>
  <si>
    <t>Будівля школи-інтернату під дошкільний навчальний заклад по вул. Головній, 105, у с. Колінківці Хотинського району — реконструкція</t>
  </si>
  <si>
    <t>Вашківецька загальноосвітня школа I—III ступеня по вул. Грушевського, 3, у м. Вашківцях Вижницького району — капітальний ремонт (комплексна термомодернізація)</t>
  </si>
  <si>
    <t>Недобоївський начально-виховний комплекс (дитячий дошкільний заклад) по вул. Козацької Слави, 15, в с. Недобоївці Хотинського району — реконструкція</t>
  </si>
  <si>
    <t>Приміщення корпусу (літер А, Б) Чернівецького обласного клінічного онкологічного диспансеру по вул. Героїв Майдану, 242, в м. Чернівцях — реконструкція</t>
  </si>
  <si>
    <t>ЧЕРНІГІВСЬКА ОБЛАСТЬ 
усього —92 682,783 тис. гривень, у тому числі:</t>
  </si>
  <si>
    <t>Григорівська загальноосвітня школа I—III ступеня на 11 класів у с. Григорівка Бахмацького району — будівництво з виділенням черговості (коригування) (перша, друга черги)</t>
  </si>
  <si>
    <t>Пам’ятка архітектури місцевого значення — будівля Обласного комунального концертно-видовищного підприємства “Чернігівський обласний філармонійний центр фестивалів та концертних програм” — реставрація з виділенням черговості (перша, друга черги)</t>
  </si>
  <si>
    <t>Відкритий стадіонний комплекс в м. Острі Козелецького району Чернігівської області — капітальний ремонт</t>
  </si>
  <si>
    <t>Центральний стадіон із господарськими та адміністративними будівлями по вул. Чернігівській, 51, в смт Сосниця Сосницького району Чернігівської області — реконструкція з виділенням черговості: перша черга — реконструкція трибун та будівель з продажу білетів; друга черга — реконструкція господарського приміщення, улаштування огорожі стадіону та системи відеонагляду; третя черга — реконструкція адміністративної будівлі</t>
  </si>
  <si>
    <t>Футбольний стадіон з облаштуванням трибун та роздягалень на території Корюківської загальноосвітньої школи І—ІІІ ступеня № 4 по вул. Шевченка, 116а, в м. Корюківці Чернігівської області — будівництво</t>
  </si>
  <si>
    <t>Будівля головного корпусу комунально—лікувального профілактичного закладу “Чернігівська обласна дитяча лікарня” по вул. Пирогова, 16, в м. Чернігові — капітальний ремонт із застосуванням енергозберігаючих технологій по комплексній термомодернізації</t>
  </si>
  <si>
    <t>Комунальний лікувально-профілактичний заклад “Чернігівська обласна психоневрологічна лікарня”, 4-й кілометр Гомельського шосе, 6, Халявинська сільська рада Чернігівського району — капітальний ремонт із застосуванням енергозберігаючих технологій з комплексної термомодернізації будівель лікувально-профілактичних корпусів відділень № 1, 2, 5, 6, 9, 10, 16 та переходів між ними, триповерхової будівлі, п’ятиповерхової будівлі комплексу № 2 з виділенням черговості (друга черга)</t>
  </si>
  <si>
    <t>Двоповерхова прибудова по вул. Шевченка, 160а, у м. Чернігові — реконструкція під відділення екстреної медичної допомоги із застосуванням енергозберігаючих технологій з комплексної термомодернізації будівлі</t>
  </si>
  <si>
    <t>Корюківська загальноосвітня школа I—III ступеня № 1 по вул. Шевченка, 54, в м. Корюківці — реконструкція з енергоефективними заходами та створення нового освітнього простору з виділенням черговості: перша черга — зовнішнє утеплення; друга черга — заміна покриття, зовнішніх вікон та дверей; третя черга — внутрішнє опорядження та заміна інженерних мереж з улаштуванням індивідуального теплового пункту</t>
  </si>
  <si>
    <t>Заклад загальної середньої освіти № 2 по вул. Троїцькій, 2а, у м. Городні Городнянського району — капітальний ремонт із впровадженням комплексних заходів з теплореновації з виділенням черговості (друга, третя черги)</t>
  </si>
  <si>
    <t>Журавська загальноосвітня школа I—III ступеня імені Г. Ф. Вороного у с. Журавка Варвинського району — реконструкція із впровадженням комплексних заходів з теплореновації з виділенням черговості (друга черга)</t>
  </si>
  <si>
    <t>Дошкільний навчальний заклад “Сонечко” по вул. Квітковій, 2, у смт Сосниця Сосницького району — реконструкція із впровадженням комплексних заходів з теплореновації з виділенням черговості (перша, третя черги)</t>
  </si>
  <si>
    <t>придбання рентгенівського діагностичного комплексу з цифровою обробкою зображення на два робочих місця для Комунального некомерційного підприємства "Прилуцька міська дитяча лікарня" Прилуцької міської ради</t>
  </si>
  <si>
    <t>облад</t>
  </si>
  <si>
    <t>місто КИЇВ 
усього — 274 963,372 тис. гривень, у тому числі:</t>
  </si>
  <si>
    <t>Автомобільна дорога на ділянці між вул. О. Довбуша та Броварським проспектом у Дніпровському районі — будівництво</t>
  </si>
  <si>
    <t>Дюкерні переходи через р. Дніпро — реконструкція</t>
  </si>
  <si>
    <t xml:space="preserve">Бортницька станція аерації по вул. Колекторній, 1а, у Дарницькому районі (коригування). Перша черга будівництва. Насосна станція першого підйому — реконструкція споруд першої черги </t>
  </si>
  <si>
    <t>Середня загальноосвітня школа № 22 по просп. Відрадному, 36в, у Солом’янському районі — реконструкція з добудовою</t>
  </si>
  <si>
    <t>Фізкультурно-оздоровчий комплекс по вул. Райдужній, 33а, у Дніпровському районі — реконструкція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</si>
</sst>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_-* #,##0.00\ _₽_-;\-* #,##0.00\ _₽_-;_-* &quot;-&quot;??\ _₽_-;_-@_-"/>
  </numFmts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rgb="FF0070C0"/>
      <name val="Calibri"/>
      <family val="2"/>
      <charset val="204"/>
    </font>
    <font>
      <sz val="8"/>
      <color theme="0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color theme="8" tint="-0.249977111117893"/>
      <name val="Calibri"/>
      <family val="2"/>
      <charset val="204"/>
    </font>
    <font>
      <sz val="10.5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</font>
    <font>
      <i/>
      <sz val="11"/>
      <color theme="8" tint="-0.249977111117893"/>
      <name val="Calibri"/>
      <family val="2"/>
      <charset val="204"/>
    </font>
    <font>
      <b/>
      <sz val="11"/>
      <color rgb="FF0070C0"/>
      <name val="Calibri"/>
      <family val="2"/>
      <charset val="204"/>
    </font>
    <font>
      <sz val="11"/>
      <color theme="0" tint="-0.3499862666707357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FFE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57">
    <xf numFmtId="0" fontId="0" fillId="0" borderId="0" xfId="0"/>
    <xf numFmtId="1" fontId="0" fillId="0" borderId="0" xfId="0" applyNumberFormat="1" applyAlignment="1">
      <alignment horizontal="center" vertical="center"/>
    </xf>
    <xf numFmtId="1" fontId="6" fillId="0" borderId="0" xfId="0" applyNumberFormat="1" applyFont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" fontId="0" fillId="3" borderId="6" xfId="0" applyNumberFormat="1" applyFill="1" applyBorder="1" applyAlignment="1">
      <alignment horizontal="center" vertical="center"/>
    </xf>
    <xf numFmtId="0" fontId="7" fillId="3" borderId="7" xfId="0" applyFont="1" applyFill="1" applyBorder="1" applyAlignment="1">
      <alignment vertical="top" wrapText="1"/>
    </xf>
    <xf numFmtId="164" fontId="7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1" fontId="0" fillId="3" borderId="10" xfId="0" applyNumberFormat="1" applyFill="1" applyBorder="1" applyAlignment="1">
      <alignment horizontal="center" vertical="center"/>
    </xf>
    <xf numFmtId="0" fontId="7" fillId="3" borderId="11" xfId="0" applyFont="1" applyFill="1" applyBorder="1" applyAlignment="1">
      <alignment vertical="top" wrapText="1"/>
    </xf>
    <xf numFmtId="164" fontId="7" fillId="3" borderId="11" xfId="0" applyNumberFormat="1" applyFont="1" applyFill="1" applyBorder="1" applyAlignment="1">
      <alignment horizontal="center" vertical="center" wrapText="1"/>
    </xf>
    <xf numFmtId="165" fontId="7" fillId="3" borderId="11" xfId="0" applyNumberFormat="1" applyFont="1" applyFill="1" applyBorder="1" applyAlignment="1">
      <alignment horizontal="center" vertical="center" wrapText="1"/>
    </xf>
    <xf numFmtId="1" fontId="7" fillId="3" borderId="11" xfId="0" applyNumberFormat="1" applyFont="1" applyFill="1" applyBorder="1" applyAlignment="1">
      <alignment horizontal="center" vertical="center" wrapText="1"/>
    </xf>
    <xf numFmtId="165" fontId="7" fillId="3" borderId="12" xfId="0" applyNumberFormat="1" applyFont="1" applyFill="1" applyBorder="1" applyAlignment="1">
      <alignment horizontal="center" vertical="center" wrapText="1"/>
    </xf>
    <xf numFmtId="165" fontId="7" fillId="3" borderId="13" xfId="0" applyNumberFormat="1" applyFont="1" applyFill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12" fillId="0" borderId="15" xfId="0" applyFont="1" applyBorder="1" applyAlignment="1">
      <alignment vertical="top" wrapText="1"/>
    </xf>
    <xf numFmtId="164" fontId="12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vertical="top" wrapText="1"/>
    </xf>
    <xf numFmtId="164" fontId="12" fillId="0" borderId="18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vertical="top" wrapText="1"/>
    </xf>
    <xf numFmtId="164" fontId="12" fillId="0" borderId="21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vertical="top" wrapText="1"/>
    </xf>
    <xf numFmtId="1" fontId="0" fillId="0" borderId="24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164" fontId="7" fillId="3" borderId="11" xfId="1" applyNumberFormat="1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/>
    </xf>
    <xf numFmtId="164" fontId="13" fillId="0" borderId="15" xfId="0" applyNumberFormat="1" applyFont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1" fillId="0" borderId="0" xfId="0" applyFont="1"/>
    <xf numFmtId="0" fontId="16" fillId="0" borderId="18" xfId="0" applyFont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3" fontId="17" fillId="3" borderId="11" xfId="0" applyNumberFormat="1" applyFont="1" applyFill="1" applyBorder="1" applyAlignment="1">
      <alignment horizontal="center" vertical="center" wrapText="1"/>
    </xf>
    <xf numFmtId="1" fontId="0" fillId="5" borderId="14" xfId="0" applyNumberFormat="1" applyFill="1" applyBorder="1" applyAlignment="1">
      <alignment horizontal="center" vertical="center"/>
    </xf>
    <xf numFmtId="0" fontId="12" fillId="5" borderId="15" xfId="0" applyFont="1" applyFill="1" applyBorder="1" applyAlignment="1">
      <alignment vertical="top" wrapText="1"/>
    </xf>
    <xf numFmtId="164" fontId="12" fillId="5" borderId="15" xfId="0" applyNumberFormat="1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  <xf numFmtId="1" fontId="3" fillId="6" borderId="14" xfId="0" applyNumberFormat="1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vertical="top" wrapText="1"/>
    </xf>
    <xf numFmtId="164" fontId="7" fillId="5" borderId="15" xfId="0" applyNumberFormat="1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1" fontId="19" fillId="5" borderId="14" xfId="0" applyNumberFormat="1" applyFont="1" applyFill="1" applyBorder="1" applyAlignment="1">
      <alignment horizontal="center" vertical="center"/>
    </xf>
    <xf numFmtId="49" fontId="20" fillId="5" borderId="15" xfId="0" applyNumberFormat="1" applyFont="1" applyFill="1" applyBorder="1" applyAlignment="1">
      <alignment vertical="top" wrapText="1"/>
    </xf>
    <xf numFmtId="164" fontId="20" fillId="5" borderId="15" xfId="0" applyNumberFormat="1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5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20" fillId="5" borderId="17" xfId="0" applyFont="1" applyFill="1" applyBorder="1" applyAlignment="1">
      <alignment horizontal="center" vertical="center" wrapText="1"/>
    </xf>
    <xf numFmtId="1" fontId="0" fillId="5" borderId="24" xfId="0" applyNumberFormat="1" applyFill="1" applyBorder="1" applyAlignment="1">
      <alignment horizontal="center" vertical="center"/>
    </xf>
    <xf numFmtId="0" fontId="12" fillId="5" borderId="18" xfId="0" applyFont="1" applyFill="1" applyBorder="1" applyAlignment="1">
      <alignment vertical="top" wrapText="1"/>
    </xf>
    <xf numFmtId="164" fontId="12" fillId="5" borderId="18" xfId="0" applyNumberFormat="1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horizontal="center" vertical="center" wrapText="1"/>
    </xf>
    <xf numFmtId="0" fontId="12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3" fontId="7" fillId="3" borderId="11" xfId="0" applyNumberFormat="1" applyFont="1" applyFill="1" applyBorder="1" applyAlignment="1">
      <alignment horizontal="center" vertical="center" wrapText="1"/>
    </xf>
    <xf numFmtId="3" fontId="9" fillId="3" borderId="11" xfId="0" applyNumberFormat="1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2" fillId="0" borderId="27" xfId="0" applyFont="1" applyBorder="1" applyAlignment="1">
      <alignment vertical="top" wrapText="1"/>
    </xf>
    <xf numFmtId="164" fontId="12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1" fontId="0" fillId="8" borderId="0" xfId="0" applyNumberFormat="1" applyFill="1" applyAlignment="1">
      <alignment horizontal="center" vertical="center"/>
    </xf>
    <xf numFmtId="0" fontId="9" fillId="2" borderId="15" xfId="0" applyFont="1" applyFill="1" applyBorder="1" applyAlignment="1">
      <alignment horizontal="center" vertical="center" wrapText="1"/>
    </xf>
    <xf numFmtId="1" fontId="19" fillId="5" borderId="25" xfId="0" applyNumberFormat="1" applyFont="1" applyFill="1" applyBorder="1" applyAlignment="1">
      <alignment horizontal="center" vertical="center"/>
    </xf>
    <xf numFmtId="49" fontId="20" fillId="5" borderId="21" xfId="0" applyNumberFormat="1" applyFont="1" applyFill="1" applyBorder="1" applyAlignment="1">
      <alignment vertical="top" wrapText="1"/>
    </xf>
    <xf numFmtId="164" fontId="20" fillId="5" borderId="21" xfId="0" applyNumberFormat="1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20" fillId="5" borderId="21" xfId="0" applyFont="1" applyFill="1" applyBorder="1" applyAlignment="1">
      <alignment horizontal="center" vertical="center" wrapText="1"/>
    </xf>
    <xf numFmtId="0" fontId="20" fillId="5" borderId="23" xfId="0" applyFont="1" applyFill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vertical="top" wrapText="1"/>
    </xf>
    <xf numFmtId="164" fontId="7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49" fontId="20" fillId="0" borderId="15" xfId="0" applyNumberFormat="1" applyFont="1" applyBorder="1" applyAlignment="1">
      <alignment vertical="top" wrapText="1"/>
    </xf>
    <xf numFmtId="0" fontId="17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64" fontId="20" fillId="0" borderId="15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" fontId="19" fillId="0" borderId="14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left" vertical="center" wrapText="1"/>
    </xf>
    <xf numFmtId="1" fontId="0" fillId="0" borderId="29" xfId="0" applyNumberFormat="1" applyBorder="1" applyAlignment="1">
      <alignment horizontal="center" vertical="center"/>
    </xf>
    <xf numFmtId="0" fontId="12" fillId="0" borderId="30" xfId="0" applyFont="1" applyBorder="1" applyAlignment="1">
      <alignment vertical="top" wrapText="1"/>
    </xf>
    <xf numFmtId="164" fontId="12" fillId="0" borderId="30" xfId="0" applyNumberFormat="1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 wrapText="1"/>
    </xf>
    <xf numFmtId="0" fontId="12" fillId="0" borderId="0" xfId="0" applyFont="1"/>
    <xf numFmtId="164" fontId="23" fillId="0" borderId="0" xfId="0" applyNumberFormat="1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164" fontId="12" fillId="0" borderId="0" xfId="0" applyNumberFormat="1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</cellXfs>
  <cellStyles count="2">
    <cellStyle name="Normal" xfId="0" builtinId="0"/>
    <cellStyle name="Фінансовий 2" xfId="1" xr:uid="{484F57FD-2188-4897-A470-4CCB33F5AB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CE27-B3C2-468D-B3D6-8DA759C3CB6F}">
  <dimension ref="A1:K513"/>
  <sheetViews>
    <sheetView tabSelected="1" view="pageBreakPreview" topLeftCell="C393" zoomScale="90" zoomScaleNormal="100" zoomScaleSheetLayoutView="90" workbookViewId="0">
      <selection activeCell="N396" sqref="N396"/>
    </sheetView>
  </sheetViews>
  <sheetFormatPr baseColWidth="10" defaultColWidth="8.83203125" defaultRowHeight="15" x14ac:dyDescent="0.2"/>
  <cols>
    <col min="1" max="1" width="3.6640625" style="1" customWidth="1"/>
    <col min="2" max="2" width="3.5" style="1" customWidth="1"/>
    <col min="3" max="3" width="63.5" style="134" customWidth="1"/>
    <col min="4" max="4" width="16.33203125" style="139" customWidth="1"/>
    <col min="5" max="6" width="9" style="137" customWidth="1"/>
    <col min="7" max="7" width="15.1640625" style="139" customWidth="1"/>
    <col min="8" max="8" width="14.6640625" style="137" customWidth="1"/>
    <col min="9" max="9" width="5.83203125" style="137" customWidth="1"/>
    <col min="10" max="10" width="6.33203125" style="137" customWidth="1"/>
    <col min="11" max="11" width="13.5" style="137" customWidth="1"/>
  </cols>
  <sheetData>
    <row r="1" spans="1:11" ht="16" x14ac:dyDescent="0.2">
      <c r="C1" s="149" t="s">
        <v>0</v>
      </c>
      <c r="D1" s="150"/>
      <c r="E1" s="150"/>
      <c r="F1" s="150"/>
      <c r="G1" s="150"/>
      <c r="H1" s="150"/>
      <c r="I1" s="150"/>
      <c r="J1" s="150"/>
      <c r="K1" s="150"/>
    </row>
    <row r="2" spans="1:11" ht="49.5" customHeight="1" thickBot="1" x14ac:dyDescent="0.25">
      <c r="C2" s="151" t="s">
        <v>1</v>
      </c>
      <c r="D2" s="152"/>
      <c r="E2" s="152"/>
      <c r="F2" s="152"/>
      <c r="G2" s="152"/>
      <c r="H2" s="152"/>
      <c r="I2" s="152"/>
      <c r="J2" s="152"/>
      <c r="K2" s="152"/>
    </row>
    <row r="3" spans="1:11" ht="49.5" customHeight="1" x14ac:dyDescent="0.2">
      <c r="A3" s="2" t="s">
        <v>2</v>
      </c>
      <c r="B3" s="140" t="s">
        <v>3</v>
      </c>
      <c r="C3" s="142" t="s">
        <v>4</v>
      </c>
      <c r="D3" s="144" t="s">
        <v>5</v>
      </c>
      <c r="E3" s="146" t="s">
        <v>6</v>
      </c>
      <c r="F3" s="153" t="s">
        <v>7</v>
      </c>
      <c r="G3" s="155" t="s">
        <v>8</v>
      </c>
      <c r="H3" s="142" t="s">
        <v>9</v>
      </c>
      <c r="I3" s="142" t="s">
        <v>10</v>
      </c>
      <c r="J3" s="142" t="s">
        <v>11</v>
      </c>
      <c r="K3" s="142" t="s">
        <v>12</v>
      </c>
    </row>
    <row r="4" spans="1:11" ht="16.5" customHeight="1" thickBot="1" x14ac:dyDescent="0.25">
      <c r="B4" s="141"/>
      <c r="C4" s="143"/>
      <c r="D4" s="145"/>
      <c r="E4" s="147"/>
      <c r="F4" s="154"/>
      <c r="G4" s="156"/>
      <c r="H4" s="148"/>
      <c r="I4" s="148"/>
      <c r="J4" s="148"/>
      <c r="K4" s="148"/>
    </row>
    <row r="5" spans="1:11" ht="16.5" customHeight="1" thickBot="1" x14ac:dyDescent="0.25">
      <c r="A5" s="1">
        <v>1</v>
      </c>
      <c r="B5" s="3">
        <v>2</v>
      </c>
      <c r="C5" s="4">
        <v>3</v>
      </c>
      <c r="D5" s="5">
        <v>4</v>
      </c>
      <c r="E5" s="6">
        <v>5</v>
      </c>
      <c r="F5" s="6">
        <v>6</v>
      </c>
      <c r="G5" s="7">
        <v>7</v>
      </c>
      <c r="H5" s="4">
        <v>8</v>
      </c>
      <c r="I5" s="4">
        <v>9</v>
      </c>
      <c r="J5" s="4">
        <v>10</v>
      </c>
      <c r="K5" s="8">
        <v>11</v>
      </c>
    </row>
    <row r="6" spans="1:11" ht="17" thickBot="1" x14ac:dyDescent="0.25">
      <c r="B6" s="9"/>
      <c r="C6" s="10" t="s">
        <v>13</v>
      </c>
      <c r="D6" s="11">
        <f>SUBTOTAL(9,D7,D38,D52,D69,D102,D128,D152,D170,D202,D218,D228,D254,D278,D283,D295,D310,D326,D351,D386,D409,D441,D465,D478,D490,D504)</f>
        <v>4872913.9569999985</v>
      </c>
      <c r="E6" s="12">
        <f>SUBTOTAL(9,E7,E38,E52,E69,E102,E128,E152,E170,E202,E218,E228,E254,E278,E283,E295,E310,E326,E351,E386,E409,E441,E465,E478,E490,E504)</f>
        <v>475</v>
      </c>
      <c r="F6" s="12">
        <f>SUBTOTAL(9,F7,F38,F52,F69,F102,F128,F152,F170,F202,F218,F228,F254,F278,F283,F295,F310,F326,F351,F386,F409,F441,F465,F478,F490,F504)</f>
        <v>257</v>
      </c>
      <c r="G6" s="11">
        <f>SUBTOTAL(9,G7,G38,G52,G69,G102,G128,G152,G170,G202,G218,G228,G254,G278,G283,G295,G310,G326,G351,G386,G409,G441,G465,G478,G490,G504)</f>
        <v>4370893.5423900001</v>
      </c>
      <c r="H6" s="13"/>
      <c r="I6" s="12"/>
      <c r="J6" s="12"/>
      <c r="K6" s="14"/>
    </row>
    <row r="7" spans="1:11" ht="48" x14ac:dyDescent="0.2">
      <c r="A7" s="1">
        <v>2</v>
      </c>
      <c r="B7" s="15"/>
      <c r="C7" s="16" t="s">
        <v>14</v>
      </c>
      <c r="D7" s="17">
        <f>SUM(D8:D37)</f>
        <v>143524.497</v>
      </c>
      <c r="E7" s="19">
        <f>SUM(E8:E37)</f>
        <v>30</v>
      </c>
      <c r="F7" s="19">
        <f>SUM(F8:F37)</f>
        <v>14</v>
      </c>
      <c r="G7" s="17">
        <f>SUM(G8:G37)</f>
        <v>138415.12800000003</v>
      </c>
      <c r="H7" s="20"/>
      <c r="I7" s="18"/>
      <c r="J7" s="18"/>
      <c r="K7" s="21"/>
    </row>
    <row r="8" spans="1:11" ht="48" x14ac:dyDescent="0.2">
      <c r="A8" s="1">
        <v>2</v>
      </c>
      <c r="B8" s="22">
        <v>1</v>
      </c>
      <c r="C8" s="23" t="s">
        <v>15</v>
      </c>
      <c r="D8" s="24">
        <f>6300-4900</f>
        <v>1400</v>
      </c>
      <c r="E8" s="25">
        <v>1</v>
      </c>
      <c r="F8" s="26"/>
      <c r="G8" s="24">
        <v>1399.8409999999999</v>
      </c>
      <c r="H8" s="27" t="s">
        <v>16</v>
      </c>
      <c r="I8" s="25" t="s">
        <v>17</v>
      </c>
      <c r="J8" s="25" t="s">
        <v>18</v>
      </c>
      <c r="K8" s="28" t="s">
        <v>19</v>
      </c>
    </row>
    <row r="9" spans="1:11" ht="32" x14ac:dyDescent="0.2">
      <c r="A9" s="1">
        <v>2</v>
      </c>
      <c r="B9" s="22">
        <v>2</v>
      </c>
      <c r="C9" s="23" t="s">
        <v>20</v>
      </c>
      <c r="D9" s="24">
        <f>5000-4900</f>
        <v>100</v>
      </c>
      <c r="E9" s="25">
        <v>1</v>
      </c>
      <c r="F9" s="26"/>
      <c r="G9" s="24">
        <v>99.307000000000002</v>
      </c>
      <c r="H9" s="27" t="s">
        <v>16</v>
      </c>
      <c r="I9" s="25" t="s">
        <v>17</v>
      </c>
      <c r="J9" s="25" t="s">
        <v>18</v>
      </c>
      <c r="K9" s="28" t="s">
        <v>21</v>
      </c>
    </row>
    <row r="10" spans="1:11" ht="48" x14ac:dyDescent="0.2">
      <c r="A10" s="1">
        <v>2</v>
      </c>
      <c r="B10" s="22">
        <v>3</v>
      </c>
      <c r="C10" s="23" t="s">
        <v>22</v>
      </c>
      <c r="D10" s="24">
        <v>6270</v>
      </c>
      <c r="E10" s="25">
        <v>1</v>
      </c>
      <c r="F10" s="26">
        <v>1</v>
      </c>
      <c r="G10" s="24">
        <v>6270</v>
      </c>
      <c r="H10" s="27" t="s">
        <v>23</v>
      </c>
      <c r="I10" s="25" t="s">
        <v>17</v>
      </c>
      <c r="J10" s="25">
        <v>211</v>
      </c>
      <c r="K10" s="28"/>
    </row>
    <row r="11" spans="1:11" ht="48" x14ac:dyDescent="0.2">
      <c r="A11" s="1">
        <v>2</v>
      </c>
      <c r="B11" s="22">
        <v>4</v>
      </c>
      <c r="C11" s="23" t="s">
        <v>24</v>
      </c>
      <c r="D11" s="24">
        <f>1000-900</f>
        <v>100</v>
      </c>
      <c r="E11" s="25">
        <v>1</v>
      </c>
      <c r="F11" s="26"/>
      <c r="G11" s="24">
        <v>0</v>
      </c>
      <c r="H11" s="27" t="s">
        <v>25</v>
      </c>
      <c r="I11" s="25" t="s">
        <v>17</v>
      </c>
      <c r="J11" s="25" t="s">
        <v>18</v>
      </c>
      <c r="K11" s="28" t="s">
        <v>21</v>
      </c>
    </row>
    <row r="12" spans="1:11" ht="64" x14ac:dyDescent="0.2">
      <c r="A12" s="1">
        <v>2</v>
      </c>
      <c r="B12" s="22">
        <v>5</v>
      </c>
      <c r="C12" s="23" t="s">
        <v>26</v>
      </c>
      <c r="D12" s="24">
        <v>906.12800000000004</v>
      </c>
      <c r="E12" s="25">
        <v>1</v>
      </c>
      <c r="F12" s="26">
        <v>1</v>
      </c>
      <c r="G12" s="24">
        <v>906.12800000000004</v>
      </c>
      <c r="H12" s="27" t="s">
        <v>25</v>
      </c>
      <c r="I12" s="25" t="s">
        <v>27</v>
      </c>
      <c r="J12" s="25">
        <v>211</v>
      </c>
      <c r="K12" s="28" t="s">
        <v>28</v>
      </c>
    </row>
    <row r="13" spans="1:11" ht="64" x14ac:dyDescent="0.2">
      <c r="A13" s="1">
        <v>2</v>
      </c>
      <c r="B13" s="22">
        <v>6</v>
      </c>
      <c r="C13" s="23" t="s">
        <v>29</v>
      </c>
      <c r="D13" s="24">
        <v>651.57500000000005</v>
      </c>
      <c r="E13" s="25">
        <v>1</v>
      </c>
      <c r="F13" s="26">
        <v>1</v>
      </c>
      <c r="G13" s="24">
        <v>651.57500000000005</v>
      </c>
      <c r="H13" s="27" t="s">
        <v>25</v>
      </c>
      <c r="I13" s="25" t="s">
        <v>27</v>
      </c>
      <c r="J13" s="25">
        <v>211</v>
      </c>
      <c r="K13" s="28" t="s">
        <v>30</v>
      </c>
    </row>
    <row r="14" spans="1:11" ht="48" x14ac:dyDescent="0.2">
      <c r="A14" s="1">
        <v>2</v>
      </c>
      <c r="B14" s="22">
        <v>7</v>
      </c>
      <c r="C14" s="23" t="s">
        <v>31</v>
      </c>
      <c r="D14" s="24">
        <v>3622</v>
      </c>
      <c r="E14" s="25">
        <v>1</v>
      </c>
      <c r="F14" s="26">
        <v>1</v>
      </c>
      <c r="G14" s="24">
        <v>3622</v>
      </c>
      <c r="H14" s="27" t="s">
        <v>23</v>
      </c>
      <c r="I14" s="25" t="s">
        <v>27</v>
      </c>
      <c r="J14" s="25">
        <v>211</v>
      </c>
      <c r="K14" s="28"/>
    </row>
    <row r="15" spans="1:11" ht="48" x14ac:dyDescent="0.2">
      <c r="A15" s="1">
        <v>2</v>
      </c>
      <c r="B15" s="22">
        <v>8</v>
      </c>
      <c r="C15" s="23" t="s">
        <v>32</v>
      </c>
      <c r="D15" s="24">
        <v>3959</v>
      </c>
      <c r="E15" s="25">
        <v>1</v>
      </c>
      <c r="F15" s="26"/>
      <c r="G15" s="24">
        <v>3959</v>
      </c>
      <c r="H15" s="27" t="s">
        <v>25</v>
      </c>
      <c r="I15" s="25" t="s">
        <v>17</v>
      </c>
      <c r="J15" s="25">
        <v>211</v>
      </c>
      <c r="K15" s="28" t="s">
        <v>28</v>
      </c>
    </row>
    <row r="16" spans="1:11" ht="48" x14ac:dyDescent="0.2">
      <c r="A16" s="1">
        <v>2</v>
      </c>
      <c r="B16" s="22">
        <v>9</v>
      </c>
      <c r="C16" s="23" t="s">
        <v>33</v>
      </c>
      <c r="D16" s="24">
        <v>1565.2380000000001</v>
      </c>
      <c r="E16" s="25">
        <v>1</v>
      </c>
      <c r="F16" s="26">
        <v>1</v>
      </c>
      <c r="G16" s="24">
        <v>1496.787</v>
      </c>
      <c r="H16" s="27" t="s">
        <v>25</v>
      </c>
      <c r="I16" s="25" t="s">
        <v>27</v>
      </c>
      <c r="J16" s="25">
        <v>211</v>
      </c>
      <c r="K16" s="28" t="s">
        <v>28</v>
      </c>
    </row>
    <row r="17" spans="1:11" ht="32" x14ac:dyDescent="0.2">
      <c r="A17" s="1">
        <v>2</v>
      </c>
      <c r="B17" s="22">
        <v>10</v>
      </c>
      <c r="C17" s="23" t="s">
        <v>34</v>
      </c>
      <c r="D17" s="24">
        <v>30362.460999999999</v>
      </c>
      <c r="E17" s="25">
        <v>1</v>
      </c>
      <c r="F17" s="26">
        <v>1</v>
      </c>
      <c r="G17" s="24">
        <v>30362.460999999999</v>
      </c>
      <c r="H17" s="27" t="s">
        <v>25</v>
      </c>
      <c r="I17" s="25" t="s">
        <v>35</v>
      </c>
      <c r="J17" s="25">
        <v>211</v>
      </c>
      <c r="K17" s="28" t="s">
        <v>28</v>
      </c>
    </row>
    <row r="18" spans="1:11" ht="48" x14ac:dyDescent="0.2">
      <c r="A18" s="1">
        <v>2</v>
      </c>
      <c r="B18" s="22">
        <v>11</v>
      </c>
      <c r="C18" s="23" t="s">
        <v>36</v>
      </c>
      <c r="D18" s="24">
        <f>5000-4900</f>
        <v>100</v>
      </c>
      <c r="E18" s="25">
        <v>1</v>
      </c>
      <c r="F18" s="26"/>
      <c r="G18" s="24">
        <v>100</v>
      </c>
      <c r="H18" s="27" t="s">
        <v>23</v>
      </c>
      <c r="I18" s="25" t="s">
        <v>17</v>
      </c>
      <c r="J18" s="25" t="s">
        <v>18</v>
      </c>
      <c r="K18" s="28" t="s">
        <v>19</v>
      </c>
    </row>
    <row r="19" spans="1:11" ht="32" x14ac:dyDescent="0.2">
      <c r="A19" s="1">
        <v>2</v>
      </c>
      <c r="B19" s="22">
        <v>12</v>
      </c>
      <c r="C19" s="23" t="s">
        <v>37</v>
      </c>
      <c r="D19" s="24">
        <v>4398.2</v>
      </c>
      <c r="E19" s="25">
        <v>1</v>
      </c>
      <c r="F19" s="26">
        <v>1</v>
      </c>
      <c r="G19" s="24">
        <v>4231.1000000000004</v>
      </c>
      <c r="H19" s="27" t="s">
        <v>23</v>
      </c>
      <c r="I19" s="25" t="s">
        <v>27</v>
      </c>
      <c r="J19" s="25">
        <v>211</v>
      </c>
      <c r="K19" s="28"/>
    </row>
    <row r="20" spans="1:11" ht="32" x14ac:dyDescent="0.2">
      <c r="A20" s="1">
        <v>2</v>
      </c>
      <c r="B20" s="22">
        <v>13</v>
      </c>
      <c r="C20" s="23" t="s">
        <v>38</v>
      </c>
      <c r="D20" s="24">
        <f>4000-500</f>
        <v>3500</v>
      </c>
      <c r="E20" s="25">
        <v>1</v>
      </c>
      <c r="F20" s="26"/>
      <c r="G20" s="24">
        <v>3500</v>
      </c>
      <c r="H20" s="27" t="s">
        <v>23</v>
      </c>
      <c r="I20" s="25" t="s">
        <v>17</v>
      </c>
      <c r="J20" s="25" t="s">
        <v>18</v>
      </c>
      <c r="K20" s="28" t="s">
        <v>19</v>
      </c>
    </row>
    <row r="21" spans="1:11" ht="48" x14ac:dyDescent="0.2">
      <c r="A21" s="1">
        <v>2</v>
      </c>
      <c r="B21" s="22">
        <v>14</v>
      </c>
      <c r="C21" s="23" t="s">
        <v>39</v>
      </c>
      <c r="D21" s="24">
        <f>20000-15000</f>
        <v>5000</v>
      </c>
      <c r="E21" s="25">
        <v>1</v>
      </c>
      <c r="F21" s="26"/>
      <c r="G21" s="24">
        <v>3598.61</v>
      </c>
      <c r="H21" s="27" t="s">
        <v>16</v>
      </c>
      <c r="I21" s="25" t="s">
        <v>17</v>
      </c>
      <c r="J21" s="25" t="s">
        <v>18</v>
      </c>
      <c r="K21" s="28" t="s">
        <v>21</v>
      </c>
    </row>
    <row r="22" spans="1:11" ht="32" x14ac:dyDescent="0.2">
      <c r="A22" s="1">
        <v>2</v>
      </c>
      <c r="B22" s="22">
        <v>15</v>
      </c>
      <c r="C22" s="23" t="s">
        <v>40</v>
      </c>
      <c r="D22" s="24">
        <v>19253.739000000001</v>
      </c>
      <c r="E22" s="25">
        <v>1</v>
      </c>
      <c r="F22" s="26"/>
      <c r="G22" s="24">
        <v>19253.739000000001</v>
      </c>
      <c r="H22" s="27" t="s">
        <v>16</v>
      </c>
      <c r="I22" s="25" t="s">
        <v>35</v>
      </c>
      <c r="J22" s="25" t="s">
        <v>18</v>
      </c>
      <c r="K22" s="28" t="s">
        <v>21</v>
      </c>
    </row>
    <row r="23" spans="1:11" ht="32" x14ac:dyDescent="0.2">
      <c r="A23" s="1">
        <v>2</v>
      </c>
      <c r="B23" s="22">
        <v>16</v>
      </c>
      <c r="C23" s="23" t="s">
        <v>41</v>
      </c>
      <c r="D23" s="24">
        <f>10000-9000</f>
        <v>1000</v>
      </c>
      <c r="E23" s="25">
        <v>1</v>
      </c>
      <c r="F23" s="26"/>
      <c r="G23" s="24">
        <v>0</v>
      </c>
      <c r="H23" s="27" t="s">
        <v>42</v>
      </c>
      <c r="I23" s="25" t="s">
        <v>17</v>
      </c>
      <c r="J23" s="25" t="s">
        <v>18</v>
      </c>
      <c r="K23" s="28" t="s">
        <v>21</v>
      </c>
    </row>
    <row r="24" spans="1:11" ht="32" x14ac:dyDescent="0.2">
      <c r="A24" s="1">
        <v>2</v>
      </c>
      <c r="B24" s="22">
        <v>17</v>
      </c>
      <c r="C24" s="23" t="s">
        <v>43</v>
      </c>
      <c r="D24" s="24">
        <v>4403.5</v>
      </c>
      <c r="E24" s="25">
        <v>1</v>
      </c>
      <c r="F24" s="26">
        <v>1</v>
      </c>
      <c r="G24" s="24">
        <v>4403.5</v>
      </c>
      <c r="H24" s="27" t="s">
        <v>42</v>
      </c>
      <c r="I24" s="25" t="s">
        <v>17</v>
      </c>
      <c r="J24" s="25">
        <v>211</v>
      </c>
      <c r="K24" s="28" t="s">
        <v>28</v>
      </c>
    </row>
    <row r="25" spans="1:11" ht="64" x14ac:dyDescent="0.2">
      <c r="A25" s="1">
        <v>2</v>
      </c>
      <c r="B25" s="22">
        <v>18</v>
      </c>
      <c r="C25" s="23" t="s">
        <v>44</v>
      </c>
      <c r="D25" s="24">
        <f>3000-2000</f>
        <v>1000</v>
      </c>
      <c r="E25" s="25">
        <v>1</v>
      </c>
      <c r="F25" s="26"/>
      <c r="G25" s="24">
        <v>332.67</v>
      </c>
      <c r="H25" s="27" t="s">
        <v>25</v>
      </c>
      <c r="I25" s="25" t="s">
        <v>45</v>
      </c>
      <c r="J25" s="25" t="s">
        <v>18</v>
      </c>
      <c r="K25" s="28" t="s">
        <v>21</v>
      </c>
    </row>
    <row r="26" spans="1:11" ht="48" x14ac:dyDescent="0.2">
      <c r="A26" s="1">
        <v>2</v>
      </c>
      <c r="B26" s="22">
        <v>19</v>
      </c>
      <c r="C26" s="23" t="s">
        <v>46</v>
      </c>
      <c r="D26" s="24">
        <f>10000-3300</f>
        <v>6700</v>
      </c>
      <c r="E26" s="25">
        <v>1</v>
      </c>
      <c r="F26" s="26"/>
      <c r="G26" s="24">
        <v>6677.7280000000001</v>
      </c>
      <c r="H26" s="27" t="s">
        <v>42</v>
      </c>
      <c r="I26" s="25" t="s">
        <v>17</v>
      </c>
      <c r="J26" s="25" t="s">
        <v>18</v>
      </c>
      <c r="K26" s="28" t="s">
        <v>21</v>
      </c>
    </row>
    <row r="27" spans="1:11" ht="32" x14ac:dyDescent="0.2">
      <c r="A27" s="1">
        <v>2</v>
      </c>
      <c r="B27" s="22">
        <v>20</v>
      </c>
      <c r="C27" s="23" t="s">
        <v>47</v>
      </c>
      <c r="D27" s="24">
        <v>9092</v>
      </c>
      <c r="E27" s="25">
        <v>1</v>
      </c>
      <c r="F27" s="26">
        <v>1</v>
      </c>
      <c r="G27" s="24">
        <v>9050.2620000000006</v>
      </c>
      <c r="H27" s="27" t="s">
        <v>48</v>
      </c>
      <c r="I27" s="25" t="s">
        <v>17</v>
      </c>
      <c r="J27" s="25">
        <v>211</v>
      </c>
      <c r="K27" s="28" t="s">
        <v>28</v>
      </c>
    </row>
    <row r="28" spans="1:11" ht="32" x14ac:dyDescent="0.2">
      <c r="A28" s="1">
        <v>2</v>
      </c>
      <c r="B28" s="22">
        <v>21</v>
      </c>
      <c r="C28" s="23" t="s">
        <v>49</v>
      </c>
      <c r="D28" s="24">
        <v>15194</v>
      </c>
      <c r="E28" s="25">
        <v>1</v>
      </c>
      <c r="F28" s="26">
        <v>1</v>
      </c>
      <c r="G28" s="24">
        <v>14918.596</v>
      </c>
      <c r="H28" s="27" t="s">
        <v>48</v>
      </c>
      <c r="I28" s="25" t="s">
        <v>35</v>
      </c>
      <c r="J28" s="25">
        <v>211</v>
      </c>
      <c r="K28" s="28" t="s">
        <v>28</v>
      </c>
    </row>
    <row r="29" spans="1:11" ht="32" x14ac:dyDescent="0.2">
      <c r="A29" s="1">
        <v>2</v>
      </c>
      <c r="B29" s="22">
        <v>22</v>
      </c>
      <c r="C29" s="23" t="s">
        <v>50</v>
      </c>
      <c r="D29" s="24">
        <f>10000-5000</f>
        <v>5000</v>
      </c>
      <c r="E29" s="25">
        <v>1</v>
      </c>
      <c r="F29" s="26">
        <v>1</v>
      </c>
      <c r="G29" s="24">
        <v>5000</v>
      </c>
      <c r="H29" s="27" t="s">
        <v>48</v>
      </c>
      <c r="I29" s="25" t="s">
        <v>17</v>
      </c>
      <c r="J29" s="25" t="s">
        <v>18</v>
      </c>
      <c r="K29" s="28" t="s">
        <v>19</v>
      </c>
    </row>
    <row r="30" spans="1:11" ht="32" x14ac:dyDescent="0.2">
      <c r="A30" s="1">
        <v>2</v>
      </c>
      <c r="B30" s="22">
        <v>23</v>
      </c>
      <c r="C30" s="23" t="s">
        <v>51</v>
      </c>
      <c r="D30" s="24">
        <f>12250-12150</f>
        <v>100</v>
      </c>
      <c r="E30" s="25">
        <v>1</v>
      </c>
      <c r="F30" s="26"/>
      <c r="G30" s="24">
        <v>0</v>
      </c>
      <c r="H30" s="27" t="s">
        <v>48</v>
      </c>
      <c r="I30" s="25" t="s">
        <v>17</v>
      </c>
      <c r="J30" s="25" t="s">
        <v>18</v>
      </c>
      <c r="K30" s="28" t="s">
        <v>19</v>
      </c>
    </row>
    <row r="31" spans="1:11" ht="32" x14ac:dyDescent="0.2">
      <c r="A31" s="1">
        <v>2</v>
      </c>
      <c r="B31" s="22">
        <v>24</v>
      </c>
      <c r="C31" s="23" t="s">
        <v>52</v>
      </c>
      <c r="D31" s="24">
        <f>1000-900</f>
        <v>100</v>
      </c>
      <c r="E31" s="25">
        <v>1</v>
      </c>
      <c r="F31" s="26"/>
      <c r="G31" s="24">
        <v>0</v>
      </c>
      <c r="H31" s="27" t="s">
        <v>48</v>
      </c>
      <c r="I31" s="25" t="s">
        <v>17</v>
      </c>
      <c r="J31" s="25" t="s">
        <v>18</v>
      </c>
      <c r="K31" s="28" t="s">
        <v>21</v>
      </c>
    </row>
    <row r="32" spans="1:11" ht="32" x14ac:dyDescent="0.2">
      <c r="A32" s="1">
        <v>2</v>
      </c>
      <c r="B32" s="22">
        <v>25</v>
      </c>
      <c r="C32" s="23" t="s">
        <v>53</v>
      </c>
      <c r="D32" s="24">
        <f>1000-500</f>
        <v>500</v>
      </c>
      <c r="E32" s="25">
        <v>1</v>
      </c>
      <c r="F32" s="26"/>
      <c r="G32" s="24">
        <v>500</v>
      </c>
      <c r="H32" s="27" t="s">
        <v>48</v>
      </c>
      <c r="I32" s="25" t="s">
        <v>35</v>
      </c>
      <c r="J32" s="25" t="s">
        <v>18</v>
      </c>
      <c r="K32" s="28" t="s">
        <v>21</v>
      </c>
    </row>
    <row r="33" spans="1:11" ht="64" x14ac:dyDescent="0.2">
      <c r="A33" s="1">
        <v>2</v>
      </c>
      <c r="B33" s="22">
        <v>26</v>
      </c>
      <c r="C33" s="29" t="s">
        <v>54</v>
      </c>
      <c r="D33" s="30">
        <v>1000</v>
      </c>
      <c r="E33" s="31">
        <v>1</v>
      </c>
      <c r="F33" s="32"/>
      <c r="G33" s="30">
        <v>1000</v>
      </c>
      <c r="H33" s="33" t="s">
        <v>48</v>
      </c>
      <c r="I33" s="31" t="s">
        <v>17</v>
      </c>
      <c r="J33" s="31">
        <v>211</v>
      </c>
      <c r="K33" s="34"/>
    </row>
    <row r="34" spans="1:11" ht="48" x14ac:dyDescent="0.2">
      <c r="A34" s="1">
        <v>2</v>
      </c>
      <c r="B34" s="22">
        <v>27</v>
      </c>
      <c r="C34" s="29" t="s">
        <v>55</v>
      </c>
      <c r="D34" s="30">
        <v>2915.2510000000002</v>
      </c>
      <c r="E34" s="31">
        <v>1</v>
      </c>
      <c r="F34" s="32"/>
      <c r="G34" s="30">
        <v>1815.25</v>
      </c>
      <c r="H34" s="33" t="s">
        <v>23</v>
      </c>
      <c r="I34" s="31" t="s">
        <v>17</v>
      </c>
      <c r="J34" s="31">
        <v>543</v>
      </c>
      <c r="K34" s="34"/>
    </row>
    <row r="35" spans="1:11" ht="32" x14ac:dyDescent="0.2">
      <c r="A35" s="1">
        <v>2</v>
      </c>
      <c r="B35" s="22">
        <v>28</v>
      </c>
      <c r="C35" s="29" t="s">
        <v>56</v>
      </c>
      <c r="D35" s="30">
        <v>7099.9669999999996</v>
      </c>
      <c r="E35" s="31">
        <v>1</v>
      </c>
      <c r="F35" s="32">
        <v>1</v>
      </c>
      <c r="G35" s="30">
        <v>7099.9660000000003</v>
      </c>
      <c r="H35" s="33" t="s">
        <v>23</v>
      </c>
      <c r="I35" s="31" t="s">
        <v>17</v>
      </c>
      <c r="J35" s="31">
        <v>543</v>
      </c>
      <c r="K35" s="34"/>
    </row>
    <row r="36" spans="1:11" ht="32" x14ac:dyDescent="0.2">
      <c r="A36" s="1">
        <v>2</v>
      </c>
      <c r="B36" s="22">
        <v>29</v>
      </c>
      <c r="C36" s="29" t="s">
        <v>57</v>
      </c>
      <c r="D36" s="30">
        <v>4715.5039999999999</v>
      </c>
      <c r="E36" s="31">
        <v>1</v>
      </c>
      <c r="F36" s="32">
        <v>1</v>
      </c>
      <c r="G36" s="30">
        <v>4650.674</v>
      </c>
      <c r="H36" s="33" t="s">
        <v>48</v>
      </c>
      <c r="I36" s="31" t="s">
        <v>27</v>
      </c>
      <c r="J36" s="31">
        <v>543</v>
      </c>
      <c r="K36" s="34"/>
    </row>
    <row r="37" spans="1:11" ht="65" thickBot="1" x14ac:dyDescent="0.25">
      <c r="A37" s="1">
        <v>2</v>
      </c>
      <c r="B37" s="22">
        <v>30</v>
      </c>
      <c r="C37" s="35" t="s">
        <v>58</v>
      </c>
      <c r="D37" s="36">
        <v>3515.9340000000002</v>
      </c>
      <c r="E37" s="37">
        <v>1</v>
      </c>
      <c r="F37" s="38">
        <v>1</v>
      </c>
      <c r="G37" s="36">
        <v>3515.9340000000002</v>
      </c>
      <c r="H37" s="39" t="s">
        <v>48</v>
      </c>
      <c r="I37" s="37" t="s">
        <v>17</v>
      </c>
      <c r="J37" s="37">
        <v>543</v>
      </c>
      <c r="K37" s="40"/>
    </row>
    <row r="38" spans="1:11" ht="48" x14ac:dyDescent="0.2">
      <c r="A38" s="1">
        <v>3</v>
      </c>
      <c r="B38" s="15"/>
      <c r="C38" s="16" t="s">
        <v>59</v>
      </c>
      <c r="D38" s="17">
        <f>SUM(D39:D51)</f>
        <v>190294.71100000001</v>
      </c>
      <c r="E38" s="41">
        <f>SUM(E39:E51)</f>
        <v>13</v>
      </c>
      <c r="F38" s="41">
        <f>SUM(F39:F51)</f>
        <v>9</v>
      </c>
      <c r="G38" s="17">
        <f>SUM(G39:G51)</f>
        <v>162624.80900000001</v>
      </c>
      <c r="H38" s="42"/>
      <c r="I38" s="41"/>
      <c r="J38" s="41"/>
      <c r="K38" s="43"/>
    </row>
    <row r="39" spans="1:11" ht="48" x14ac:dyDescent="0.2">
      <c r="A39" s="1">
        <v>3</v>
      </c>
      <c r="B39" s="22">
        <v>1</v>
      </c>
      <c r="C39" s="23" t="s">
        <v>60</v>
      </c>
      <c r="D39" s="24">
        <v>4771.6000000000004</v>
      </c>
      <c r="E39" s="25">
        <v>1</v>
      </c>
      <c r="F39" s="26">
        <v>1</v>
      </c>
      <c r="G39" s="24">
        <v>4762.1899999999996</v>
      </c>
      <c r="H39" s="27" t="s">
        <v>25</v>
      </c>
      <c r="I39" s="25" t="s">
        <v>17</v>
      </c>
      <c r="J39" s="25">
        <v>211</v>
      </c>
      <c r="K39" s="28" t="s">
        <v>28</v>
      </c>
    </row>
    <row r="40" spans="1:11" ht="48" x14ac:dyDescent="0.2">
      <c r="A40" s="1">
        <v>3</v>
      </c>
      <c r="B40" s="22">
        <v>2</v>
      </c>
      <c r="C40" s="23" t="s">
        <v>61</v>
      </c>
      <c r="D40" s="24">
        <v>17270</v>
      </c>
      <c r="E40" s="25">
        <v>1</v>
      </c>
      <c r="F40" s="26">
        <v>1</v>
      </c>
      <c r="G40" s="24">
        <v>17146.436000000002</v>
      </c>
      <c r="H40" s="27" t="s">
        <v>23</v>
      </c>
      <c r="I40" s="25" t="s">
        <v>17</v>
      </c>
      <c r="J40" s="25">
        <v>211</v>
      </c>
      <c r="K40" s="28" t="s">
        <v>28</v>
      </c>
    </row>
    <row r="41" spans="1:11" ht="64" x14ac:dyDescent="0.2">
      <c r="A41" s="1">
        <v>3</v>
      </c>
      <c r="B41" s="22">
        <v>3</v>
      </c>
      <c r="C41" s="23" t="s">
        <v>62</v>
      </c>
      <c r="D41" s="24">
        <v>848.13599999999997</v>
      </c>
      <c r="E41" s="25">
        <v>1</v>
      </c>
      <c r="F41" s="26">
        <v>1</v>
      </c>
      <c r="G41" s="24">
        <v>788.57899999999995</v>
      </c>
      <c r="H41" s="27" t="s">
        <v>25</v>
      </c>
      <c r="I41" s="25" t="s">
        <v>27</v>
      </c>
      <c r="J41" s="25">
        <v>211</v>
      </c>
      <c r="K41" s="28" t="s">
        <v>28</v>
      </c>
    </row>
    <row r="42" spans="1:11" ht="32" x14ac:dyDescent="0.2">
      <c r="A42" s="1">
        <v>3</v>
      </c>
      <c r="B42" s="22">
        <v>4</v>
      </c>
      <c r="C42" s="23" t="s">
        <v>63</v>
      </c>
      <c r="D42" s="24">
        <v>20052.657999999999</v>
      </c>
      <c r="E42" s="25">
        <v>1</v>
      </c>
      <c r="F42" s="26">
        <v>1</v>
      </c>
      <c r="G42" s="24">
        <v>18515.681</v>
      </c>
      <c r="H42" s="27" t="s">
        <v>23</v>
      </c>
      <c r="I42" s="25" t="s">
        <v>35</v>
      </c>
      <c r="J42" s="25">
        <v>211</v>
      </c>
      <c r="K42" s="28" t="s">
        <v>28</v>
      </c>
    </row>
    <row r="43" spans="1:11" ht="16" x14ac:dyDescent="0.2">
      <c r="A43" s="1">
        <v>3</v>
      </c>
      <c r="B43" s="22">
        <v>5</v>
      </c>
      <c r="C43" s="23" t="s">
        <v>64</v>
      </c>
      <c r="D43" s="24">
        <v>8227.4770000000008</v>
      </c>
      <c r="E43" s="25">
        <v>1</v>
      </c>
      <c r="F43" s="26">
        <v>1</v>
      </c>
      <c r="G43" s="24">
        <v>8227.4770000000008</v>
      </c>
      <c r="H43" s="27" t="s">
        <v>23</v>
      </c>
      <c r="I43" s="25" t="s">
        <v>35</v>
      </c>
      <c r="J43" s="25">
        <v>211</v>
      </c>
      <c r="K43" s="28" t="s">
        <v>28</v>
      </c>
    </row>
    <row r="44" spans="1:11" ht="48" x14ac:dyDescent="0.2">
      <c r="A44" s="1">
        <v>3</v>
      </c>
      <c r="B44" s="22">
        <v>6</v>
      </c>
      <c r="C44" s="23" t="s">
        <v>65</v>
      </c>
      <c r="D44" s="24">
        <v>24845.39</v>
      </c>
      <c r="E44" s="25">
        <v>1</v>
      </c>
      <c r="F44" s="26">
        <v>1</v>
      </c>
      <c r="G44" s="24">
        <v>23289.352999999999</v>
      </c>
      <c r="H44" s="27" t="s">
        <v>48</v>
      </c>
      <c r="I44" s="25" t="s">
        <v>17</v>
      </c>
      <c r="J44" s="25">
        <v>543</v>
      </c>
      <c r="K44" s="28" t="s">
        <v>28</v>
      </c>
    </row>
    <row r="45" spans="1:11" ht="64" x14ac:dyDescent="0.2">
      <c r="A45" s="1">
        <v>3</v>
      </c>
      <c r="B45" s="22">
        <v>7</v>
      </c>
      <c r="C45" s="23" t="s">
        <v>66</v>
      </c>
      <c r="D45" s="24">
        <v>20900</v>
      </c>
      <c r="E45" s="25">
        <v>1</v>
      </c>
      <c r="F45" s="26">
        <v>1</v>
      </c>
      <c r="G45" s="24">
        <v>18069.187999999998</v>
      </c>
      <c r="H45" s="27" t="s">
        <v>48</v>
      </c>
      <c r="I45" s="25" t="s">
        <v>17</v>
      </c>
      <c r="J45" s="25">
        <v>543</v>
      </c>
      <c r="K45" s="28" t="s">
        <v>28</v>
      </c>
    </row>
    <row r="46" spans="1:11" ht="48" x14ac:dyDescent="0.2">
      <c r="A46" s="1">
        <v>3</v>
      </c>
      <c r="B46" s="22">
        <v>8</v>
      </c>
      <c r="C46" s="23" t="s">
        <v>67</v>
      </c>
      <c r="D46" s="24">
        <v>5782.6610000000001</v>
      </c>
      <c r="E46" s="25">
        <v>1</v>
      </c>
      <c r="F46" s="26">
        <v>1</v>
      </c>
      <c r="G46" s="24">
        <v>5315.6369999999997</v>
      </c>
      <c r="H46" s="27" t="s">
        <v>16</v>
      </c>
      <c r="I46" s="25" t="s">
        <v>27</v>
      </c>
      <c r="J46" s="25">
        <v>543</v>
      </c>
      <c r="K46" s="28" t="s">
        <v>28</v>
      </c>
    </row>
    <row r="47" spans="1:11" ht="32" x14ac:dyDescent="0.2">
      <c r="A47" s="1">
        <v>3</v>
      </c>
      <c r="B47" s="22">
        <v>9</v>
      </c>
      <c r="C47" s="23" t="s">
        <v>68</v>
      </c>
      <c r="D47" s="24">
        <v>22725.91</v>
      </c>
      <c r="E47" s="25">
        <v>1</v>
      </c>
      <c r="F47" s="26"/>
      <c r="G47" s="24">
        <v>20690.982</v>
      </c>
      <c r="H47" s="27" t="s">
        <v>25</v>
      </c>
      <c r="I47" s="25" t="s">
        <v>17</v>
      </c>
      <c r="J47" s="25">
        <v>543</v>
      </c>
      <c r="K47" s="28" t="s">
        <v>28</v>
      </c>
    </row>
    <row r="48" spans="1:11" ht="32" x14ac:dyDescent="0.2">
      <c r="A48" s="1">
        <v>3</v>
      </c>
      <c r="B48" s="22">
        <v>10</v>
      </c>
      <c r="C48" s="23" t="s">
        <v>69</v>
      </c>
      <c r="D48" s="24">
        <v>24823.611000000001</v>
      </c>
      <c r="E48" s="25">
        <v>1</v>
      </c>
      <c r="F48" s="26"/>
      <c r="G48" s="24">
        <v>24679.721000000001</v>
      </c>
      <c r="H48" s="27" t="s">
        <v>25</v>
      </c>
      <c r="I48" s="25" t="s">
        <v>35</v>
      </c>
      <c r="J48" s="25">
        <v>543</v>
      </c>
      <c r="K48" s="28" t="s">
        <v>28</v>
      </c>
    </row>
    <row r="49" spans="1:11" ht="32" x14ac:dyDescent="0.2">
      <c r="A49" s="1">
        <v>3</v>
      </c>
      <c r="B49" s="22">
        <v>11</v>
      </c>
      <c r="C49" s="23" t="s">
        <v>70</v>
      </c>
      <c r="D49" s="24">
        <v>12191.358</v>
      </c>
      <c r="E49" s="25">
        <v>1</v>
      </c>
      <c r="F49" s="26"/>
      <c r="G49" s="24">
        <v>12191.358</v>
      </c>
      <c r="H49" s="27" t="s">
        <v>25</v>
      </c>
      <c r="I49" s="25" t="s">
        <v>35</v>
      </c>
      <c r="J49" s="25">
        <v>543</v>
      </c>
      <c r="K49" s="28" t="s">
        <v>28</v>
      </c>
    </row>
    <row r="50" spans="1:11" ht="48" x14ac:dyDescent="0.2">
      <c r="A50" s="1">
        <v>3</v>
      </c>
      <c r="B50" s="22">
        <v>12</v>
      </c>
      <c r="C50" s="23" t="s">
        <v>71</v>
      </c>
      <c r="D50" s="24">
        <v>8636</v>
      </c>
      <c r="E50" s="25">
        <v>1</v>
      </c>
      <c r="F50" s="26">
        <v>1</v>
      </c>
      <c r="G50" s="24">
        <v>8557.2929999999997</v>
      </c>
      <c r="H50" s="27" t="s">
        <v>25</v>
      </c>
      <c r="I50" s="25" t="s">
        <v>35</v>
      </c>
      <c r="J50" s="25">
        <v>543</v>
      </c>
      <c r="K50" s="28" t="s">
        <v>28</v>
      </c>
    </row>
    <row r="51" spans="1:11" ht="17" thickBot="1" x14ac:dyDescent="0.25">
      <c r="A51" s="1">
        <v>3</v>
      </c>
      <c r="B51" s="22">
        <v>13</v>
      </c>
      <c r="C51" s="23" t="s">
        <v>72</v>
      </c>
      <c r="D51" s="24">
        <v>19219.91</v>
      </c>
      <c r="E51" s="25">
        <v>1</v>
      </c>
      <c r="F51" s="26"/>
      <c r="G51" s="24">
        <v>390.91399999999999</v>
      </c>
      <c r="H51" s="27" t="s">
        <v>25</v>
      </c>
      <c r="I51" s="25" t="s">
        <v>35</v>
      </c>
      <c r="J51" s="25">
        <v>543</v>
      </c>
      <c r="K51" s="28" t="s">
        <v>28</v>
      </c>
    </row>
    <row r="52" spans="1:11" ht="48" x14ac:dyDescent="0.2">
      <c r="A52" s="1">
        <v>4</v>
      </c>
      <c r="B52" s="15"/>
      <c r="C52" s="16" t="s">
        <v>73</v>
      </c>
      <c r="D52" s="17">
        <f>SUM(D53:D68)</f>
        <v>292364.41399999999</v>
      </c>
      <c r="E52" s="41">
        <f>SUM(E53:E68)</f>
        <v>16</v>
      </c>
      <c r="F52" s="41">
        <f>SUM(F53:F68)</f>
        <v>8</v>
      </c>
      <c r="G52" s="17">
        <f>SUM(G53:G68)</f>
        <v>240272.22999999995</v>
      </c>
      <c r="H52" s="42"/>
      <c r="I52" s="41"/>
      <c r="J52" s="41"/>
      <c r="K52" s="43"/>
    </row>
    <row r="53" spans="1:11" ht="32" x14ac:dyDescent="0.2">
      <c r="A53" s="1">
        <v>4</v>
      </c>
      <c r="B53" s="22">
        <v>1</v>
      </c>
      <c r="C53" s="23" t="s">
        <v>74</v>
      </c>
      <c r="D53" s="24">
        <v>3977.5030000000002</v>
      </c>
      <c r="E53" s="25">
        <v>1</v>
      </c>
      <c r="F53" s="26">
        <v>1</v>
      </c>
      <c r="G53" s="24">
        <v>3977.5030000000002</v>
      </c>
      <c r="H53" s="27" t="s">
        <v>75</v>
      </c>
      <c r="I53" s="25" t="s">
        <v>17</v>
      </c>
      <c r="J53" s="25">
        <v>211</v>
      </c>
      <c r="K53" s="28" t="s">
        <v>30</v>
      </c>
    </row>
    <row r="54" spans="1:11" ht="32" x14ac:dyDescent="0.2">
      <c r="A54" s="1">
        <v>4</v>
      </c>
      <c r="B54" s="22">
        <v>2</v>
      </c>
      <c r="C54" s="23" t="s">
        <v>76</v>
      </c>
      <c r="D54" s="24">
        <v>49734.858</v>
      </c>
      <c r="E54" s="25">
        <v>1</v>
      </c>
      <c r="F54" s="26"/>
      <c r="G54" s="24">
        <v>42111.114999999998</v>
      </c>
      <c r="H54" s="27" t="s">
        <v>25</v>
      </c>
      <c r="I54" s="25" t="s">
        <v>27</v>
      </c>
      <c r="J54" s="25">
        <v>211</v>
      </c>
      <c r="K54" s="28"/>
    </row>
    <row r="55" spans="1:11" ht="32" x14ac:dyDescent="0.2">
      <c r="A55" s="1">
        <v>4</v>
      </c>
      <c r="B55" s="22">
        <v>3</v>
      </c>
      <c r="C55" s="23" t="s">
        <v>77</v>
      </c>
      <c r="D55" s="24">
        <f>17240+232.905</f>
        <v>17472.904999999999</v>
      </c>
      <c r="E55" s="25">
        <v>1</v>
      </c>
      <c r="F55" s="26"/>
      <c r="G55" s="24">
        <v>10189.678</v>
      </c>
      <c r="H55" s="27" t="s">
        <v>25</v>
      </c>
      <c r="I55" s="25" t="s">
        <v>27</v>
      </c>
      <c r="J55" s="25" t="s">
        <v>18</v>
      </c>
      <c r="K55" s="28" t="s">
        <v>78</v>
      </c>
    </row>
    <row r="56" spans="1:11" ht="48" x14ac:dyDescent="0.2">
      <c r="A56" s="1">
        <v>4</v>
      </c>
      <c r="B56" s="22">
        <v>4</v>
      </c>
      <c r="C56" s="23" t="s">
        <v>79</v>
      </c>
      <c r="D56" s="24">
        <f>21756.533+305.6</f>
        <v>22062.132999999998</v>
      </c>
      <c r="E56" s="25">
        <v>1</v>
      </c>
      <c r="F56" s="26">
        <v>1</v>
      </c>
      <c r="G56" s="24">
        <v>22032.419000000002</v>
      </c>
      <c r="H56" s="27" t="s">
        <v>25</v>
      </c>
      <c r="I56" s="25" t="s">
        <v>17</v>
      </c>
      <c r="J56" s="25" t="s">
        <v>18</v>
      </c>
      <c r="K56" s="28" t="s">
        <v>78</v>
      </c>
    </row>
    <row r="57" spans="1:11" ht="32" x14ac:dyDescent="0.2">
      <c r="A57" s="1">
        <v>4</v>
      </c>
      <c r="B57" s="22">
        <v>5</v>
      </c>
      <c r="C57" s="23" t="s">
        <v>80</v>
      </c>
      <c r="D57" s="24">
        <v>10082.913</v>
      </c>
      <c r="E57" s="25">
        <v>1</v>
      </c>
      <c r="F57" s="26">
        <v>1</v>
      </c>
      <c r="G57" s="24">
        <v>10082.913</v>
      </c>
      <c r="H57" s="27" t="s">
        <v>25</v>
      </c>
      <c r="I57" s="25" t="s">
        <v>17</v>
      </c>
      <c r="J57" s="25">
        <v>211</v>
      </c>
      <c r="K57" s="28"/>
    </row>
    <row r="58" spans="1:11" ht="48" x14ac:dyDescent="0.2">
      <c r="A58" s="1">
        <v>4</v>
      </c>
      <c r="B58" s="22">
        <v>6</v>
      </c>
      <c r="C58" s="23" t="s">
        <v>81</v>
      </c>
      <c r="D58" s="24">
        <f>11300+158.294</f>
        <v>11458.294</v>
      </c>
      <c r="E58" s="25">
        <v>1</v>
      </c>
      <c r="F58" s="26">
        <v>1</v>
      </c>
      <c r="G58" s="24">
        <v>11458.294</v>
      </c>
      <c r="H58" s="27" t="s">
        <v>25</v>
      </c>
      <c r="I58" s="25" t="s">
        <v>27</v>
      </c>
      <c r="J58" s="25" t="s">
        <v>18</v>
      </c>
      <c r="K58" s="28" t="s">
        <v>78</v>
      </c>
    </row>
    <row r="59" spans="1:11" ht="32" x14ac:dyDescent="0.2">
      <c r="A59" s="1">
        <v>4</v>
      </c>
      <c r="B59" s="22">
        <v>7</v>
      </c>
      <c r="C59" s="44" t="s">
        <v>82</v>
      </c>
      <c r="D59" s="24">
        <f>10000-1747.365</f>
        <v>8252.6350000000002</v>
      </c>
      <c r="E59" s="25">
        <v>1</v>
      </c>
      <c r="F59" s="26"/>
      <c r="G59" s="24">
        <v>8234.8549999999996</v>
      </c>
      <c r="H59" s="27" t="s">
        <v>23</v>
      </c>
      <c r="I59" s="25" t="s">
        <v>35</v>
      </c>
      <c r="J59" s="25" t="s">
        <v>18</v>
      </c>
      <c r="K59" s="28" t="s">
        <v>19</v>
      </c>
    </row>
    <row r="60" spans="1:11" ht="32" x14ac:dyDescent="0.2">
      <c r="A60" s="1">
        <v>4</v>
      </c>
      <c r="B60" s="22">
        <v>8</v>
      </c>
      <c r="C60" s="23" t="s">
        <v>83</v>
      </c>
      <c r="D60" s="24">
        <f>7000+195.281</f>
        <v>7195.2809999999999</v>
      </c>
      <c r="E60" s="25">
        <v>1</v>
      </c>
      <c r="F60" s="26"/>
      <c r="G60" s="24">
        <v>4231.2749999999996</v>
      </c>
      <c r="H60" s="27" t="s">
        <v>23</v>
      </c>
      <c r="I60" s="25" t="s">
        <v>27</v>
      </c>
      <c r="J60" s="25" t="s">
        <v>18</v>
      </c>
      <c r="K60" s="28" t="s">
        <v>78</v>
      </c>
    </row>
    <row r="61" spans="1:11" ht="32" x14ac:dyDescent="0.2">
      <c r="A61" s="1">
        <v>4</v>
      </c>
      <c r="B61" s="22">
        <v>9</v>
      </c>
      <c r="C61" s="23" t="s">
        <v>84</v>
      </c>
      <c r="D61" s="24">
        <f>14131.913-3870.302</f>
        <v>10261.611000000001</v>
      </c>
      <c r="E61" s="25">
        <v>1</v>
      </c>
      <c r="F61" s="26">
        <v>1</v>
      </c>
      <c r="G61" s="24">
        <v>9375.06</v>
      </c>
      <c r="H61" s="27" t="s">
        <v>23</v>
      </c>
      <c r="I61" s="25" t="s">
        <v>35</v>
      </c>
      <c r="J61" s="25" t="s">
        <v>18</v>
      </c>
      <c r="K61" s="28" t="s">
        <v>19</v>
      </c>
    </row>
    <row r="62" spans="1:11" ht="32" x14ac:dyDescent="0.2">
      <c r="A62" s="1">
        <v>4</v>
      </c>
      <c r="B62" s="22">
        <v>10</v>
      </c>
      <c r="C62" s="23" t="s">
        <v>85</v>
      </c>
      <c r="D62" s="24">
        <f>13871.39-4095.281</f>
        <v>9776.1090000000004</v>
      </c>
      <c r="E62" s="25">
        <v>1</v>
      </c>
      <c r="F62" s="26">
        <v>1</v>
      </c>
      <c r="G62" s="24">
        <v>9729.5879999999997</v>
      </c>
      <c r="H62" s="27" t="s">
        <v>23</v>
      </c>
      <c r="I62" s="25" t="s">
        <v>17</v>
      </c>
      <c r="J62" s="25" t="s">
        <v>18</v>
      </c>
      <c r="K62" s="28" t="s">
        <v>19</v>
      </c>
    </row>
    <row r="63" spans="1:11" ht="32" x14ac:dyDescent="0.2">
      <c r="A63" s="1">
        <v>4</v>
      </c>
      <c r="B63" s="22">
        <v>11</v>
      </c>
      <c r="C63" s="23" t="s">
        <v>86</v>
      </c>
      <c r="D63" s="24">
        <v>16246.295</v>
      </c>
      <c r="E63" s="25">
        <v>1</v>
      </c>
      <c r="F63" s="26"/>
      <c r="G63" s="24">
        <v>5627.1009999999997</v>
      </c>
      <c r="H63" s="27" t="s">
        <v>23</v>
      </c>
      <c r="I63" s="25" t="s">
        <v>17</v>
      </c>
      <c r="J63" s="25">
        <v>211</v>
      </c>
      <c r="K63" s="28"/>
    </row>
    <row r="64" spans="1:11" ht="48" x14ac:dyDescent="0.2">
      <c r="A64" s="1">
        <v>4</v>
      </c>
      <c r="B64" s="22">
        <v>12</v>
      </c>
      <c r="C64" s="23" t="s">
        <v>87</v>
      </c>
      <c r="D64" s="24">
        <v>26485.72</v>
      </c>
      <c r="E64" s="25">
        <v>1</v>
      </c>
      <c r="F64" s="26"/>
      <c r="G64" s="24">
        <v>20876.669000000002</v>
      </c>
      <c r="H64" s="27" t="s">
        <v>16</v>
      </c>
      <c r="I64" s="25" t="s">
        <v>17</v>
      </c>
      <c r="J64" s="25">
        <v>211</v>
      </c>
      <c r="K64" s="28"/>
    </row>
    <row r="65" spans="1:11" ht="64" x14ac:dyDescent="0.2">
      <c r="A65" s="1">
        <v>4</v>
      </c>
      <c r="B65" s="22">
        <v>13</v>
      </c>
      <c r="C65" s="23" t="s">
        <v>88</v>
      </c>
      <c r="D65" s="24">
        <v>14484.612999999999</v>
      </c>
      <c r="E65" s="25">
        <v>1</v>
      </c>
      <c r="F65" s="26">
        <v>1</v>
      </c>
      <c r="G65" s="24">
        <v>11323.165999999999</v>
      </c>
      <c r="H65" s="27" t="s">
        <v>16</v>
      </c>
      <c r="I65" s="25" t="s">
        <v>17</v>
      </c>
      <c r="J65" s="25">
        <v>211</v>
      </c>
      <c r="K65" s="28"/>
    </row>
    <row r="66" spans="1:11" ht="64" x14ac:dyDescent="0.2">
      <c r="A66" s="1">
        <v>4</v>
      </c>
      <c r="B66" s="22">
        <v>14</v>
      </c>
      <c r="C66" s="23" t="s">
        <v>89</v>
      </c>
      <c r="D66" s="24">
        <v>38040.449999999997</v>
      </c>
      <c r="E66" s="25">
        <v>1</v>
      </c>
      <c r="F66" s="26"/>
      <c r="G66" s="24">
        <v>29719.612000000001</v>
      </c>
      <c r="H66" s="27" t="s">
        <v>48</v>
      </c>
      <c r="I66" s="25" t="s">
        <v>17</v>
      </c>
      <c r="J66" s="25">
        <v>211</v>
      </c>
      <c r="K66" s="28" t="s">
        <v>30</v>
      </c>
    </row>
    <row r="67" spans="1:11" ht="80" x14ac:dyDescent="0.2">
      <c r="A67" s="1">
        <v>4</v>
      </c>
      <c r="B67" s="22">
        <v>15</v>
      </c>
      <c r="C67" s="23" t="s">
        <v>90</v>
      </c>
      <c r="D67" s="24">
        <f>22985+2395.583</f>
        <v>25380.582999999999</v>
      </c>
      <c r="E67" s="25">
        <v>1</v>
      </c>
      <c r="F67" s="26"/>
      <c r="G67" s="24">
        <v>20546.263999999999</v>
      </c>
      <c r="H67" s="27" t="s">
        <v>48</v>
      </c>
      <c r="I67" s="25" t="s">
        <v>17</v>
      </c>
      <c r="J67" s="25" t="s">
        <v>18</v>
      </c>
      <c r="K67" s="28" t="s">
        <v>91</v>
      </c>
    </row>
    <row r="68" spans="1:11" ht="33" thickBot="1" x14ac:dyDescent="0.25">
      <c r="A68" s="1">
        <v>4</v>
      </c>
      <c r="B68" s="22">
        <v>16</v>
      </c>
      <c r="C68" s="23" t="s">
        <v>92</v>
      </c>
      <c r="D68" s="24">
        <f>25000-3547.489</f>
        <v>21452.510999999999</v>
      </c>
      <c r="E68" s="25">
        <v>1</v>
      </c>
      <c r="F68" s="26">
        <v>1</v>
      </c>
      <c r="G68" s="24">
        <v>20756.718000000001</v>
      </c>
      <c r="H68" s="27" t="s">
        <v>93</v>
      </c>
      <c r="I68" s="25" t="s">
        <v>35</v>
      </c>
      <c r="J68" s="25" t="s">
        <v>18</v>
      </c>
      <c r="K68" s="28" t="s">
        <v>19</v>
      </c>
    </row>
    <row r="69" spans="1:11" ht="48" x14ac:dyDescent="0.2">
      <c r="A69" s="1">
        <v>5</v>
      </c>
      <c r="B69" s="15"/>
      <c r="C69" s="16" t="s">
        <v>94</v>
      </c>
      <c r="D69" s="17">
        <f>SUM(D70:D101)</f>
        <v>461695.40700000001</v>
      </c>
      <c r="E69" s="41">
        <f t="shared" ref="E69:F69" si="0">SUM(E70:E101)</f>
        <v>32</v>
      </c>
      <c r="F69" s="41">
        <f t="shared" si="0"/>
        <v>9</v>
      </c>
      <c r="G69" s="17">
        <f>SUM(G70:G101)</f>
        <v>441507.58199999994</v>
      </c>
      <c r="H69" s="42"/>
      <c r="I69" s="41"/>
      <c r="J69" s="41"/>
      <c r="K69" s="43"/>
    </row>
    <row r="70" spans="1:11" ht="32" x14ac:dyDescent="0.2">
      <c r="A70" s="1">
        <v>5</v>
      </c>
      <c r="B70" s="22">
        <v>1</v>
      </c>
      <c r="C70" s="23" t="s">
        <v>95</v>
      </c>
      <c r="D70" s="24">
        <v>4281.1959999999999</v>
      </c>
      <c r="E70" s="25">
        <v>1</v>
      </c>
      <c r="F70" s="26">
        <v>1</v>
      </c>
      <c r="G70" s="24">
        <v>4274.8739999999998</v>
      </c>
      <c r="H70" s="27" t="s">
        <v>93</v>
      </c>
      <c r="I70" s="25" t="s">
        <v>17</v>
      </c>
      <c r="J70" s="25">
        <v>211</v>
      </c>
      <c r="K70" s="28"/>
    </row>
    <row r="71" spans="1:11" ht="32" x14ac:dyDescent="0.2">
      <c r="A71" s="1">
        <v>5</v>
      </c>
      <c r="B71" s="22">
        <v>2</v>
      </c>
      <c r="C71" s="23" t="s">
        <v>96</v>
      </c>
      <c r="D71" s="24">
        <v>28331.599999999999</v>
      </c>
      <c r="E71" s="25">
        <v>1</v>
      </c>
      <c r="F71" s="26"/>
      <c r="G71" s="24">
        <v>27839.63</v>
      </c>
      <c r="H71" s="27" t="s">
        <v>97</v>
      </c>
      <c r="I71" s="25" t="s">
        <v>35</v>
      </c>
      <c r="J71" s="25">
        <v>211</v>
      </c>
      <c r="K71" s="28" t="s">
        <v>28</v>
      </c>
    </row>
    <row r="72" spans="1:11" ht="32" x14ac:dyDescent="0.2">
      <c r="A72" s="1">
        <v>5</v>
      </c>
      <c r="B72" s="22">
        <v>3</v>
      </c>
      <c r="C72" s="23" t="s">
        <v>98</v>
      </c>
      <c r="D72" s="24">
        <v>8666.7520000000004</v>
      </c>
      <c r="E72" s="25">
        <v>1</v>
      </c>
      <c r="F72" s="26">
        <v>1</v>
      </c>
      <c r="G72" s="24">
        <v>8606.4740000000002</v>
      </c>
      <c r="H72" s="27" t="s">
        <v>16</v>
      </c>
      <c r="I72" s="25" t="s">
        <v>17</v>
      </c>
      <c r="J72" s="25">
        <v>211</v>
      </c>
      <c r="K72" s="28" t="s">
        <v>28</v>
      </c>
    </row>
    <row r="73" spans="1:11" ht="48" x14ac:dyDescent="0.2">
      <c r="A73" s="1">
        <v>5</v>
      </c>
      <c r="B73" s="22">
        <v>4</v>
      </c>
      <c r="C73" s="23" t="s">
        <v>99</v>
      </c>
      <c r="D73" s="24">
        <v>19575.642</v>
      </c>
      <c r="E73" s="25">
        <v>1</v>
      </c>
      <c r="F73" s="26"/>
      <c r="G73" s="24">
        <v>19469.361000000001</v>
      </c>
      <c r="H73" s="27" t="s">
        <v>16</v>
      </c>
      <c r="I73" s="25" t="s">
        <v>17</v>
      </c>
      <c r="J73" s="25">
        <v>211</v>
      </c>
      <c r="K73" s="28" t="s">
        <v>28</v>
      </c>
    </row>
    <row r="74" spans="1:11" ht="48" x14ac:dyDescent="0.2">
      <c r="A74" s="1">
        <v>5</v>
      </c>
      <c r="B74" s="22">
        <v>5</v>
      </c>
      <c r="C74" s="23" t="s">
        <v>100</v>
      </c>
      <c r="D74" s="24">
        <v>15974.868</v>
      </c>
      <c r="E74" s="25">
        <v>1</v>
      </c>
      <c r="F74" s="26"/>
      <c r="G74" s="24">
        <v>15730.905000000001</v>
      </c>
      <c r="H74" s="27" t="s">
        <v>25</v>
      </c>
      <c r="I74" s="25" t="s">
        <v>27</v>
      </c>
      <c r="J74" s="25">
        <v>211</v>
      </c>
      <c r="K74" s="28" t="s">
        <v>28</v>
      </c>
    </row>
    <row r="75" spans="1:11" ht="48" x14ac:dyDescent="0.2">
      <c r="A75" s="1">
        <v>5</v>
      </c>
      <c r="B75" s="22">
        <v>6</v>
      </c>
      <c r="C75" s="23" t="s">
        <v>101</v>
      </c>
      <c r="D75" s="24">
        <v>8133.8069999999998</v>
      </c>
      <c r="E75" s="25">
        <v>1</v>
      </c>
      <c r="F75" s="26"/>
      <c r="G75" s="24">
        <v>7980.21</v>
      </c>
      <c r="H75" s="27" t="s">
        <v>25</v>
      </c>
      <c r="I75" s="25" t="s">
        <v>27</v>
      </c>
      <c r="J75" s="25">
        <v>211</v>
      </c>
      <c r="K75" s="28" t="s">
        <v>28</v>
      </c>
    </row>
    <row r="76" spans="1:11" ht="48" x14ac:dyDescent="0.2">
      <c r="A76" s="1">
        <v>5</v>
      </c>
      <c r="B76" s="22">
        <v>7</v>
      </c>
      <c r="C76" s="23" t="s">
        <v>102</v>
      </c>
      <c r="D76" s="24">
        <v>15761.395</v>
      </c>
      <c r="E76" s="25">
        <v>1</v>
      </c>
      <c r="F76" s="26">
        <v>1</v>
      </c>
      <c r="G76" s="24">
        <v>15761.395</v>
      </c>
      <c r="H76" s="27" t="s">
        <v>25</v>
      </c>
      <c r="I76" s="25" t="s">
        <v>17</v>
      </c>
      <c r="J76" s="25">
        <v>211</v>
      </c>
      <c r="K76" s="28"/>
    </row>
    <row r="77" spans="1:11" ht="32" x14ac:dyDescent="0.2">
      <c r="A77" s="1">
        <v>5</v>
      </c>
      <c r="B77" s="22">
        <v>8</v>
      </c>
      <c r="C77" s="23" t="s">
        <v>103</v>
      </c>
      <c r="D77" s="24">
        <v>16617.887999999999</v>
      </c>
      <c r="E77" s="25">
        <v>1</v>
      </c>
      <c r="F77" s="26"/>
      <c r="G77" s="24">
        <v>16615.947</v>
      </c>
      <c r="H77" s="27" t="s">
        <v>25</v>
      </c>
      <c r="I77" s="25" t="s">
        <v>27</v>
      </c>
      <c r="J77" s="25">
        <v>211</v>
      </c>
      <c r="K77" s="28"/>
    </row>
    <row r="78" spans="1:11" ht="48" x14ac:dyDescent="0.2">
      <c r="A78" s="1">
        <v>5</v>
      </c>
      <c r="B78" s="22">
        <v>9</v>
      </c>
      <c r="C78" s="23" t="s">
        <v>104</v>
      </c>
      <c r="D78" s="24">
        <f>27553.663-10009.011</f>
        <v>17544.652000000002</v>
      </c>
      <c r="E78" s="25">
        <v>1</v>
      </c>
      <c r="F78" s="26"/>
      <c r="G78" s="24">
        <v>17544.651999999998</v>
      </c>
      <c r="H78" s="27" t="s">
        <v>25</v>
      </c>
      <c r="I78" s="25" t="s">
        <v>27</v>
      </c>
      <c r="J78" s="25" t="s">
        <v>18</v>
      </c>
      <c r="K78" s="28" t="s">
        <v>19</v>
      </c>
    </row>
    <row r="79" spans="1:11" ht="48" x14ac:dyDescent="0.2">
      <c r="A79" s="1">
        <v>5</v>
      </c>
      <c r="B79" s="22">
        <v>10</v>
      </c>
      <c r="C79" s="23" t="s">
        <v>105</v>
      </c>
      <c r="D79" s="24">
        <f>29141.63-10585.848</f>
        <v>18555.781999999999</v>
      </c>
      <c r="E79" s="25">
        <v>1</v>
      </c>
      <c r="F79" s="26"/>
      <c r="G79" s="24">
        <v>18453.789000000001</v>
      </c>
      <c r="H79" s="27" t="s">
        <v>25</v>
      </c>
      <c r="I79" s="25" t="s">
        <v>27</v>
      </c>
      <c r="J79" s="25" t="s">
        <v>18</v>
      </c>
      <c r="K79" s="28" t="s">
        <v>19</v>
      </c>
    </row>
    <row r="80" spans="1:11" ht="32" x14ac:dyDescent="0.2">
      <c r="A80" s="1">
        <v>5</v>
      </c>
      <c r="B80" s="22">
        <v>11</v>
      </c>
      <c r="C80" s="23" t="s">
        <v>106</v>
      </c>
      <c r="D80" s="24">
        <v>16406.649000000001</v>
      </c>
      <c r="E80" s="25">
        <v>1</v>
      </c>
      <c r="F80" s="26"/>
      <c r="G80" s="24">
        <v>15006.218000000001</v>
      </c>
      <c r="H80" s="27" t="s">
        <v>23</v>
      </c>
      <c r="I80" s="25" t="s">
        <v>17</v>
      </c>
      <c r="J80" s="25">
        <v>211</v>
      </c>
      <c r="K80" s="28" t="s">
        <v>28</v>
      </c>
    </row>
    <row r="81" spans="1:11" ht="64" x14ac:dyDescent="0.2">
      <c r="A81" s="1">
        <v>5</v>
      </c>
      <c r="B81" s="22">
        <v>12</v>
      </c>
      <c r="C81" s="23" t="s">
        <v>107</v>
      </c>
      <c r="D81" s="24">
        <v>9309.6380000000008</v>
      </c>
      <c r="E81" s="25">
        <v>1</v>
      </c>
      <c r="F81" s="26"/>
      <c r="G81" s="24">
        <v>9161.2829999999994</v>
      </c>
      <c r="H81" s="27" t="s">
        <v>108</v>
      </c>
      <c r="I81" s="25" t="s">
        <v>17</v>
      </c>
      <c r="J81" s="25">
        <v>211</v>
      </c>
      <c r="K81" s="28"/>
    </row>
    <row r="82" spans="1:11" ht="48" x14ac:dyDescent="0.2">
      <c r="A82" s="1">
        <v>5</v>
      </c>
      <c r="B82" s="22">
        <v>13</v>
      </c>
      <c r="C82" s="23" t="s">
        <v>109</v>
      </c>
      <c r="D82" s="24">
        <v>4067.895</v>
      </c>
      <c r="E82" s="25">
        <v>1</v>
      </c>
      <c r="F82" s="26">
        <v>1</v>
      </c>
      <c r="G82" s="24">
        <v>3961.2669999999998</v>
      </c>
      <c r="H82" s="27" t="s">
        <v>16</v>
      </c>
      <c r="I82" s="25" t="s">
        <v>17</v>
      </c>
      <c r="J82" s="25">
        <v>211</v>
      </c>
      <c r="K82" s="28" t="s">
        <v>28</v>
      </c>
    </row>
    <row r="83" spans="1:11" ht="48" x14ac:dyDescent="0.2">
      <c r="A83" s="1">
        <v>5</v>
      </c>
      <c r="B83" s="22">
        <v>14</v>
      </c>
      <c r="C83" s="23" t="s">
        <v>110</v>
      </c>
      <c r="D83" s="24">
        <v>13412.914000000001</v>
      </c>
      <c r="E83" s="25">
        <v>1</v>
      </c>
      <c r="F83" s="26"/>
      <c r="G83" s="24">
        <v>11148.191999999999</v>
      </c>
      <c r="H83" s="27" t="s">
        <v>16</v>
      </c>
      <c r="I83" s="25" t="s">
        <v>17</v>
      </c>
      <c r="J83" s="25">
        <v>211</v>
      </c>
      <c r="K83" s="28" t="s">
        <v>28</v>
      </c>
    </row>
    <row r="84" spans="1:11" ht="48" x14ac:dyDescent="0.2">
      <c r="A84" s="1">
        <v>5</v>
      </c>
      <c r="B84" s="22">
        <v>15</v>
      </c>
      <c r="C84" s="23" t="s">
        <v>111</v>
      </c>
      <c r="D84" s="24">
        <v>2676.7020000000002</v>
      </c>
      <c r="E84" s="25">
        <v>1</v>
      </c>
      <c r="F84" s="26">
        <v>1</v>
      </c>
      <c r="G84" s="24">
        <v>2627.1660000000002</v>
      </c>
      <c r="H84" s="27" t="s">
        <v>16</v>
      </c>
      <c r="I84" s="25" t="s">
        <v>17</v>
      </c>
      <c r="J84" s="25">
        <v>211</v>
      </c>
      <c r="K84" s="28" t="s">
        <v>28</v>
      </c>
    </row>
    <row r="85" spans="1:11" ht="32" x14ac:dyDescent="0.2">
      <c r="A85" s="1">
        <v>5</v>
      </c>
      <c r="B85" s="22">
        <v>16</v>
      </c>
      <c r="C85" s="23" t="s">
        <v>112</v>
      </c>
      <c r="D85" s="24">
        <f>16869.713-6128.013</f>
        <v>10741.7</v>
      </c>
      <c r="E85" s="25">
        <v>1</v>
      </c>
      <c r="F85" s="26"/>
      <c r="G85" s="24">
        <v>6588.1289999999999</v>
      </c>
      <c r="H85" s="27" t="s">
        <v>16</v>
      </c>
      <c r="I85" s="25" t="s">
        <v>27</v>
      </c>
      <c r="J85" s="25" t="s">
        <v>18</v>
      </c>
      <c r="K85" s="28" t="s">
        <v>19</v>
      </c>
    </row>
    <row r="86" spans="1:11" ht="32" x14ac:dyDescent="0.2">
      <c r="A86" s="1">
        <v>5</v>
      </c>
      <c r="B86" s="22">
        <v>17</v>
      </c>
      <c r="C86" s="23" t="s">
        <v>113</v>
      </c>
      <c r="D86" s="24">
        <v>8318.6869999999999</v>
      </c>
      <c r="E86" s="25">
        <v>1</v>
      </c>
      <c r="F86" s="26"/>
      <c r="G86" s="24">
        <v>6093.732</v>
      </c>
      <c r="H86" s="27" t="s">
        <v>23</v>
      </c>
      <c r="I86" s="25" t="s">
        <v>27</v>
      </c>
      <c r="J86" s="25">
        <v>211</v>
      </c>
      <c r="K86" s="28" t="s">
        <v>28</v>
      </c>
    </row>
    <row r="87" spans="1:11" ht="32" x14ac:dyDescent="0.2">
      <c r="A87" s="1">
        <v>5</v>
      </c>
      <c r="B87" s="22">
        <v>18</v>
      </c>
      <c r="C87" s="23" t="s">
        <v>114</v>
      </c>
      <c r="D87" s="24">
        <v>5151.4040000000005</v>
      </c>
      <c r="E87" s="25">
        <v>1</v>
      </c>
      <c r="F87" s="26"/>
      <c r="G87" s="24">
        <v>5091.8249999999998</v>
      </c>
      <c r="H87" s="27" t="s">
        <v>23</v>
      </c>
      <c r="I87" s="25" t="s">
        <v>27</v>
      </c>
      <c r="J87" s="25">
        <v>211</v>
      </c>
      <c r="K87" s="28" t="s">
        <v>28</v>
      </c>
    </row>
    <row r="88" spans="1:11" ht="32" x14ac:dyDescent="0.2">
      <c r="A88" s="1">
        <v>5</v>
      </c>
      <c r="B88" s="22">
        <v>19</v>
      </c>
      <c r="C88" s="23" t="s">
        <v>115</v>
      </c>
      <c r="D88" s="24">
        <v>10000</v>
      </c>
      <c r="E88" s="25">
        <v>1</v>
      </c>
      <c r="F88" s="26"/>
      <c r="G88" s="24">
        <v>6338.5910000000003</v>
      </c>
      <c r="H88" s="27" t="s">
        <v>23</v>
      </c>
      <c r="I88" s="25" t="s">
        <v>17</v>
      </c>
      <c r="J88" s="25" t="s">
        <v>18</v>
      </c>
      <c r="K88" s="28" t="s">
        <v>19</v>
      </c>
    </row>
    <row r="89" spans="1:11" ht="32" x14ac:dyDescent="0.2">
      <c r="A89" s="1">
        <v>5</v>
      </c>
      <c r="B89" s="22">
        <v>20</v>
      </c>
      <c r="C89" s="23" t="s">
        <v>116</v>
      </c>
      <c r="D89" s="24">
        <f>26442.293-9605.299</f>
        <v>16836.993999999999</v>
      </c>
      <c r="E89" s="25">
        <v>1</v>
      </c>
      <c r="F89" s="26"/>
      <c r="G89" s="24">
        <v>16391.28</v>
      </c>
      <c r="H89" s="27" t="s">
        <v>23</v>
      </c>
      <c r="I89" s="25" t="s">
        <v>17</v>
      </c>
      <c r="J89" s="25" t="s">
        <v>18</v>
      </c>
      <c r="K89" s="28" t="s">
        <v>19</v>
      </c>
    </row>
    <row r="90" spans="1:11" ht="48" x14ac:dyDescent="0.2">
      <c r="A90" s="1">
        <v>5</v>
      </c>
      <c r="B90" s="22">
        <v>21</v>
      </c>
      <c r="C90" s="23" t="s">
        <v>117</v>
      </c>
      <c r="D90" s="24">
        <v>22500.504000000001</v>
      </c>
      <c r="E90" s="25">
        <v>1</v>
      </c>
      <c r="F90" s="26"/>
      <c r="G90" s="24">
        <v>22022.044999999998</v>
      </c>
      <c r="H90" s="27" t="s">
        <v>25</v>
      </c>
      <c r="I90" s="25" t="s">
        <v>27</v>
      </c>
      <c r="J90" s="25">
        <v>211</v>
      </c>
      <c r="K90" s="28" t="s">
        <v>28</v>
      </c>
    </row>
    <row r="91" spans="1:11" ht="48" x14ac:dyDescent="0.2">
      <c r="A91" s="1">
        <v>5</v>
      </c>
      <c r="B91" s="22">
        <v>22</v>
      </c>
      <c r="C91" s="23" t="s">
        <v>118</v>
      </c>
      <c r="D91" s="24">
        <f>28978.15-10526.462</f>
        <v>18451.688000000002</v>
      </c>
      <c r="E91" s="25">
        <v>1</v>
      </c>
      <c r="F91" s="26"/>
      <c r="G91" s="24">
        <v>18165.600999999999</v>
      </c>
      <c r="H91" s="27" t="s">
        <v>25</v>
      </c>
      <c r="I91" s="25" t="s">
        <v>17</v>
      </c>
      <c r="J91" s="25" t="s">
        <v>18</v>
      </c>
      <c r="K91" s="28" t="s">
        <v>19</v>
      </c>
    </row>
    <row r="92" spans="1:11" ht="48" x14ac:dyDescent="0.2">
      <c r="A92" s="1">
        <v>5</v>
      </c>
      <c r="B92" s="22">
        <v>23</v>
      </c>
      <c r="C92" s="23" t="s">
        <v>119</v>
      </c>
      <c r="D92" s="24">
        <v>34719.572</v>
      </c>
      <c r="E92" s="25">
        <v>1</v>
      </c>
      <c r="F92" s="26"/>
      <c r="G92" s="24">
        <v>34718.345000000001</v>
      </c>
      <c r="H92" s="27" t="s">
        <v>48</v>
      </c>
      <c r="I92" s="25" t="s">
        <v>35</v>
      </c>
      <c r="J92" s="25" t="s">
        <v>18</v>
      </c>
      <c r="K92" s="28" t="s">
        <v>21</v>
      </c>
    </row>
    <row r="93" spans="1:11" ht="48" x14ac:dyDescent="0.2">
      <c r="A93" s="1">
        <v>5</v>
      </c>
      <c r="B93" s="22">
        <v>24</v>
      </c>
      <c r="C93" s="23" t="s">
        <v>120</v>
      </c>
      <c r="D93" s="24">
        <v>16556.701000000001</v>
      </c>
      <c r="E93" s="25">
        <v>1</v>
      </c>
      <c r="F93" s="26">
        <v>1</v>
      </c>
      <c r="G93" s="24">
        <v>16556.701000000001</v>
      </c>
      <c r="H93" s="27" t="s">
        <v>48</v>
      </c>
      <c r="I93" s="25" t="s">
        <v>35</v>
      </c>
      <c r="J93" s="25">
        <v>211</v>
      </c>
      <c r="K93" s="28" t="s">
        <v>28</v>
      </c>
    </row>
    <row r="94" spans="1:11" ht="32" x14ac:dyDescent="0.2">
      <c r="A94" s="1">
        <v>5</v>
      </c>
      <c r="B94" s="22">
        <v>25</v>
      </c>
      <c r="C94" s="23" t="s">
        <v>121</v>
      </c>
      <c r="D94" s="24">
        <v>4001.5590000000002</v>
      </c>
      <c r="E94" s="25">
        <v>1</v>
      </c>
      <c r="F94" s="26"/>
      <c r="G94" s="24">
        <v>3977.3090000000002</v>
      </c>
      <c r="H94" s="27" t="s">
        <v>48</v>
      </c>
      <c r="I94" s="25" t="s">
        <v>27</v>
      </c>
      <c r="J94" s="25">
        <v>211</v>
      </c>
      <c r="K94" s="28" t="s">
        <v>28</v>
      </c>
    </row>
    <row r="95" spans="1:11" ht="32" x14ac:dyDescent="0.2">
      <c r="A95" s="1">
        <v>5</v>
      </c>
      <c r="B95" s="22">
        <v>26</v>
      </c>
      <c r="C95" s="23" t="s">
        <v>122</v>
      </c>
      <c r="D95" s="24">
        <v>9517.7739999999994</v>
      </c>
      <c r="E95" s="25">
        <v>1</v>
      </c>
      <c r="F95" s="26"/>
      <c r="G95" s="24">
        <v>8285.5220000000008</v>
      </c>
      <c r="H95" s="27" t="s">
        <v>48</v>
      </c>
      <c r="I95" s="25" t="s">
        <v>27</v>
      </c>
      <c r="J95" s="25">
        <v>211</v>
      </c>
      <c r="K95" s="28" t="s">
        <v>28</v>
      </c>
    </row>
    <row r="96" spans="1:11" ht="48" x14ac:dyDescent="0.2">
      <c r="A96" s="1">
        <v>5</v>
      </c>
      <c r="B96" s="22">
        <v>27</v>
      </c>
      <c r="C96" s="23" t="s">
        <v>123</v>
      </c>
      <c r="D96" s="24">
        <f>30713.26-11156.749</f>
        <v>19556.510999999999</v>
      </c>
      <c r="E96" s="25">
        <v>1</v>
      </c>
      <c r="F96" s="26"/>
      <c r="G96" s="24">
        <v>19490.019</v>
      </c>
      <c r="H96" s="27" t="s">
        <v>48</v>
      </c>
      <c r="I96" s="25" t="s">
        <v>27</v>
      </c>
      <c r="J96" s="25" t="s">
        <v>18</v>
      </c>
      <c r="K96" s="28" t="s">
        <v>19</v>
      </c>
    </row>
    <row r="97" spans="1:11" ht="48" x14ac:dyDescent="0.2">
      <c r="A97" s="1">
        <v>5</v>
      </c>
      <c r="B97" s="22">
        <v>28</v>
      </c>
      <c r="C97" s="23" t="s">
        <v>124</v>
      </c>
      <c r="D97" s="24">
        <v>31922.883999999998</v>
      </c>
      <c r="E97" s="25">
        <v>1</v>
      </c>
      <c r="F97" s="26">
        <v>1</v>
      </c>
      <c r="G97" s="24">
        <v>31887.736000000001</v>
      </c>
      <c r="H97" s="27" t="s">
        <v>48</v>
      </c>
      <c r="I97" s="25" t="s">
        <v>17</v>
      </c>
      <c r="J97" s="25">
        <v>211</v>
      </c>
      <c r="K97" s="28"/>
    </row>
    <row r="98" spans="1:11" ht="32" x14ac:dyDescent="0.2">
      <c r="A98" s="1">
        <v>5</v>
      </c>
      <c r="B98" s="22">
        <v>29</v>
      </c>
      <c r="C98" s="23" t="s">
        <v>125</v>
      </c>
      <c r="D98" s="24">
        <v>27741.79</v>
      </c>
      <c r="E98" s="25">
        <v>1</v>
      </c>
      <c r="F98" s="26">
        <v>1</v>
      </c>
      <c r="G98" s="24">
        <v>27741.79</v>
      </c>
      <c r="H98" s="27" t="s">
        <v>48</v>
      </c>
      <c r="I98" s="25" t="s">
        <v>17</v>
      </c>
      <c r="J98" s="25">
        <v>211</v>
      </c>
      <c r="K98" s="28"/>
    </row>
    <row r="99" spans="1:11" ht="32" x14ac:dyDescent="0.2">
      <c r="A99" s="1">
        <v>5</v>
      </c>
      <c r="B99" s="22">
        <v>30</v>
      </c>
      <c r="C99" s="23" t="s">
        <v>126</v>
      </c>
      <c r="D99" s="24">
        <f>7571.686-2750.457</f>
        <v>4821.2289999999994</v>
      </c>
      <c r="E99" s="25">
        <v>1</v>
      </c>
      <c r="F99" s="26"/>
      <c r="G99" s="24">
        <v>3210.77</v>
      </c>
      <c r="H99" s="27" t="s">
        <v>42</v>
      </c>
      <c r="I99" s="25" t="s">
        <v>27</v>
      </c>
      <c r="J99" s="25" t="s">
        <v>18</v>
      </c>
      <c r="K99" s="28" t="s">
        <v>19</v>
      </c>
    </row>
    <row r="100" spans="1:11" ht="48" x14ac:dyDescent="0.2">
      <c r="A100" s="1">
        <v>5</v>
      </c>
      <c r="B100" s="45">
        <v>31</v>
      </c>
      <c r="C100" s="29" t="s">
        <v>127</v>
      </c>
      <c r="D100" s="30">
        <v>4303.0529999999999</v>
      </c>
      <c r="E100" s="31">
        <v>1</v>
      </c>
      <c r="F100" s="32">
        <v>1</v>
      </c>
      <c r="G100" s="30">
        <v>3743.8589999999999</v>
      </c>
      <c r="H100" s="33" t="s">
        <v>42</v>
      </c>
      <c r="I100" s="31" t="s">
        <v>27</v>
      </c>
      <c r="J100" s="31">
        <v>211</v>
      </c>
      <c r="K100" s="34"/>
    </row>
    <row r="101" spans="1:11" ht="33" thickBot="1" x14ac:dyDescent="0.25">
      <c r="A101" s="1">
        <v>5</v>
      </c>
      <c r="B101" s="46">
        <v>32</v>
      </c>
      <c r="C101" s="35" t="s">
        <v>128</v>
      </c>
      <c r="D101" s="36">
        <v>17235.976999999999</v>
      </c>
      <c r="E101" s="37">
        <v>1</v>
      </c>
      <c r="F101" s="38"/>
      <c r="G101" s="36">
        <v>17022.965</v>
      </c>
      <c r="H101" s="39" t="s">
        <v>25</v>
      </c>
      <c r="I101" s="37" t="s">
        <v>27</v>
      </c>
      <c r="J101" s="37">
        <v>543</v>
      </c>
      <c r="K101" s="40" t="s">
        <v>28</v>
      </c>
    </row>
    <row r="102" spans="1:11" ht="48" x14ac:dyDescent="0.2">
      <c r="A102" s="1">
        <v>6</v>
      </c>
      <c r="B102" s="15"/>
      <c r="C102" s="16" t="s">
        <v>129</v>
      </c>
      <c r="D102" s="17">
        <f>SUM(D103:D127)</f>
        <v>216823.72499999998</v>
      </c>
      <c r="E102" s="41">
        <f>SUM(E103:E127)</f>
        <v>25</v>
      </c>
      <c r="F102" s="41">
        <f>SUM(F103:F127)</f>
        <v>19</v>
      </c>
      <c r="G102" s="17">
        <f>SUM(G103:G127)</f>
        <v>201951.02739</v>
      </c>
      <c r="H102" s="42"/>
      <c r="I102" s="41"/>
      <c r="J102" s="41"/>
      <c r="K102" s="43"/>
    </row>
    <row r="103" spans="1:11" ht="48" x14ac:dyDescent="0.2">
      <c r="A103" s="1">
        <v>6</v>
      </c>
      <c r="B103" s="22">
        <v>1</v>
      </c>
      <c r="C103" s="23" t="s">
        <v>130</v>
      </c>
      <c r="D103" s="24">
        <v>5430.7479999999996</v>
      </c>
      <c r="E103" s="25">
        <v>1</v>
      </c>
      <c r="F103" s="26">
        <v>1</v>
      </c>
      <c r="G103" s="24">
        <v>5429.4560000000001</v>
      </c>
      <c r="H103" s="27" t="s">
        <v>25</v>
      </c>
      <c r="I103" s="25" t="s">
        <v>17</v>
      </c>
      <c r="J103" s="25">
        <v>211</v>
      </c>
      <c r="K103" s="28" t="s">
        <v>30</v>
      </c>
    </row>
    <row r="104" spans="1:11" ht="32" x14ac:dyDescent="0.2">
      <c r="A104" s="1">
        <v>6</v>
      </c>
      <c r="B104" s="22">
        <v>2</v>
      </c>
      <c r="C104" s="23" t="s">
        <v>131</v>
      </c>
      <c r="D104" s="24">
        <v>416.47199999999998</v>
      </c>
      <c r="E104" s="25">
        <v>1</v>
      </c>
      <c r="F104" s="26">
        <v>1</v>
      </c>
      <c r="G104" s="24">
        <v>416.47199999999998</v>
      </c>
      <c r="H104" s="27" t="s">
        <v>25</v>
      </c>
      <c r="I104" s="25" t="s">
        <v>27</v>
      </c>
      <c r="J104" s="25">
        <v>211</v>
      </c>
      <c r="K104" s="28" t="s">
        <v>28</v>
      </c>
    </row>
    <row r="105" spans="1:11" ht="48" x14ac:dyDescent="0.2">
      <c r="A105" s="1">
        <v>6</v>
      </c>
      <c r="B105" s="22">
        <v>3</v>
      </c>
      <c r="C105" s="23" t="s">
        <v>132</v>
      </c>
      <c r="D105" s="24">
        <v>4586.5410000000002</v>
      </c>
      <c r="E105" s="25">
        <v>1</v>
      </c>
      <c r="F105" s="26">
        <v>1</v>
      </c>
      <c r="G105" s="24">
        <v>4291.5739999999996</v>
      </c>
      <c r="H105" s="27" t="s">
        <v>25</v>
      </c>
      <c r="I105" s="25" t="s">
        <v>17</v>
      </c>
      <c r="J105" s="25">
        <v>211</v>
      </c>
      <c r="K105" s="28" t="s">
        <v>28</v>
      </c>
    </row>
    <row r="106" spans="1:11" ht="48" x14ac:dyDescent="0.2">
      <c r="A106" s="1">
        <v>6</v>
      </c>
      <c r="B106" s="22">
        <v>4</v>
      </c>
      <c r="C106" s="23" t="s">
        <v>133</v>
      </c>
      <c r="D106" s="24">
        <v>291.99799999999999</v>
      </c>
      <c r="E106" s="25">
        <v>1</v>
      </c>
      <c r="F106" s="26">
        <v>1</v>
      </c>
      <c r="G106" s="24">
        <v>287.947</v>
      </c>
      <c r="H106" s="27" t="s">
        <v>25</v>
      </c>
      <c r="I106" s="25" t="s">
        <v>17</v>
      </c>
      <c r="J106" s="25">
        <v>211</v>
      </c>
      <c r="K106" s="28" t="s">
        <v>28</v>
      </c>
    </row>
    <row r="107" spans="1:11" ht="32" x14ac:dyDescent="0.2">
      <c r="A107" s="1">
        <v>6</v>
      </c>
      <c r="B107" s="22">
        <v>5</v>
      </c>
      <c r="C107" s="23" t="s">
        <v>134</v>
      </c>
      <c r="D107" s="24">
        <v>3987.703</v>
      </c>
      <c r="E107" s="25">
        <v>1</v>
      </c>
      <c r="F107" s="26">
        <v>1</v>
      </c>
      <c r="G107" s="24">
        <v>3879.134</v>
      </c>
      <c r="H107" s="27" t="s">
        <v>25</v>
      </c>
      <c r="I107" s="25" t="s">
        <v>17</v>
      </c>
      <c r="J107" s="25">
        <v>211</v>
      </c>
      <c r="K107" s="28" t="s">
        <v>28</v>
      </c>
    </row>
    <row r="108" spans="1:11" ht="48" x14ac:dyDescent="0.2">
      <c r="A108" s="1">
        <v>6</v>
      </c>
      <c r="B108" s="22">
        <v>6</v>
      </c>
      <c r="C108" s="23" t="s">
        <v>135</v>
      </c>
      <c r="D108" s="24">
        <v>113.974</v>
      </c>
      <c r="E108" s="25">
        <v>1</v>
      </c>
      <c r="F108" s="26">
        <v>1</v>
      </c>
      <c r="G108" s="24">
        <v>50.28</v>
      </c>
      <c r="H108" s="27" t="s">
        <v>25</v>
      </c>
      <c r="I108" s="25" t="s">
        <v>17</v>
      </c>
      <c r="J108" s="25">
        <v>211</v>
      </c>
      <c r="K108" s="28" t="s">
        <v>28</v>
      </c>
    </row>
    <row r="109" spans="1:11" ht="64" x14ac:dyDescent="0.2">
      <c r="A109" s="1">
        <v>6</v>
      </c>
      <c r="B109" s="22">
        <v>7</v>
      </c>
      <c r="C109" s="23" t="s">
        <v>136</v>
      </c>
      <c r="D109" s="24">
        <v>526.97799999999995</v>
      </c>
      <c r="E109" s="25">
        <v>1</v>
      </c>
      <c r="F109" s="26">
        <v>1</v>
      </c>
      <c r="G109" s="24">
        <v>526.97739000000001</v>
      </c>
      <c r="H109" s="27" t="s">
        <v>25</v>
      </c>
      <c r="I109" s="25" t="s">
        <v>27</v>
      </c>
      <c r="J109" s="25">
        <v>211</v>
      </c>
      <c r="K109" s="28" t="s">
        <v>28</v>
      </c>
    </row>
    <row r="110" spans="1:11" ht="32" x14ac:dyDescent="0.2">
      <c r="A110" s="1">
        <v>6</v>
      </c>
      <c r="B110" s="22">
        <v>8</v>
      </c>
      <c r="C110" s="23" t="s">
        <v>137</v>
      </c>
      <c r="D110" s="24">
        <v>9601.5930000000008</v>
      </c>
      <c r="E110" s="25">
        <v>1</v>
      </c>
      <c r="F110" s="26"/>
      <c r="G110" s="24">
        <v>9399.7659999999996</v>
      </c>
      <c r="H110" s="27" t="s">
        <v>25</v>
      </c>
      <c r="I110" s="25" t="s">
        <v>17</v>
      </c>
      <c r="J110" s="25">
        <v>211</v>
      </c>
      <c r="K110" s="28" t="s">
        <v>28</v>
      </c>
    </row>
    <row r="111" spans="1:11" ht="48" x14ac:dyDescent="0.2">
      <c r="A111" s="1">
        <v>6</v>
      </c>
      <c r="B111" s="22">
        <v>9</v>
      </c>
      <c r="C111" s="23" t="s">
        <v>138</v>
      </c>
      <c r="D111" s="24">
        <v>24958.026000000002</v>
      </c>
      <c r="E111" s="25">
        <v>1</v>
      </c>
      <c r="F111" s="26">
        <v>1</v>
      </c>
      <c r="G111" s="24">
        <v>24957.848999999998</v>
      </c>
      <c r="H111" s="27" t="s">
        <v>25</v>
      </c>
      <c r="I111" s="25" t="s">
        <v>27</v>
      </c>
      <c r="J111" s="25">
        <v>211</v>
      </c>
      <c r="K111" s="28" t="s">
        <v>28</v>
      </c>
    </row>
    <row r="112" spans="1:11" ht="48" x14ac:dyDescent="0.2">
      <c r="A112" s="1">
        <v>6</v>
      </c>
      <c r="B112" s="22">
        <v>10</v>
      </c>
      <c r="C112" s="23" t="s">
        <v>139</v>
      </c>
      <c r="D112" s="24">
        <v>1040.1220000000001</v>
      </c>
      <c r="E112" s="25">
        <v>1</v>
      </c>
      <c r="F112" s="26">
        <v>1</v>
      </c>
      <c r="G112" s="24">
        <v>1040.1220000000001</v>
      </c>
      <c r="H112" s="27" t="s">
        <v>25</v>
      </c>
      <c r="I112" s="25" t="s">
        <v>27</v>
      </c>
      <c r="J112" s="25">
        <v>211</v>
      </c>
      <c r="K112" s="28" t="s">
        <v>28</v>
      </c>
    </row>
    <row r="113" spans="1:11" ht="48" x14ac:dyDescent="0.2">
      <c r="A113" s="1">
        <v>6</v>
      </c>
      <c r="B113" s="22">
        <v>11</v>
      </c>
      <c r="C113" s="23" t="s">
        <v>140</v>
      </c>
      <c r="D113" s="24">
        <v>4640.2049999999999</v>
      </c>
      <c r="E113" s="25">
        <v>1</v>
      </c>
      <c r="F113" s="26">
        <v>1</v>
      </c>
      <c r="G113" s="24">
        <v>3482.5720000000001</v>
      </c>
      <c r="H113" s="27" t="s">
        <v>23</v>
      </c>
      <c r="I113" s="25" t="s">
        <v>17</v>
      </c>
      <c r="J113" s="25">
        <v>211</v>
      </c>
      <c r="K113" s="28" t="s">
        <v>28</v>
      </c>
    </row>
    <row r="114" spans="1:11" ht="48" x14ac:dyDescent="0.2">
      <c r="A114" s="1">
        <v>6</v>
      </c>
      <c r="B114" s="22">
        <v>12</v>
      </c>
      <c r="C114" s="23" t="s">
        <v>141</v>
      </c>
      <c r="D114" s="24">
        <f>53134.745-29116.614</f>
        <v>24018.131000000001</v>
      </c>
      <c r="E114" s="25">
        <v>1</v>
      </c>
      <c r="F114" s="26"/>
      <c r="G114" s="24">
        <v>17825.36</v>
      </c>
      <c r="H114" s="27" t="s">
        <v>16</v>
      </c>
      <c r="I114" s="25" t="s">
        <v>17</v>
      </c>
      <c r="J114" s="25" t="s">
        <v>18</v>
      </c>
      <c r="K114" s="28" t="s">
        <v>21</v>
      </c>
    </row>
    <row r="115" spans="1:11" ht="32" x14ac:dyDescent="0.2">
      <c r="A115" s="1">
        <v>6</v>
      </c>
      <c r="B115" s="22">
        <v>13</v>
      </c>
      <c r="C115" s="23" t="s">
        <v>142</v>
      </c>
      <c r="D115" s="24">
        <v>8447.5059999999994</v>
      </c>
      <c r="E115" s="25">
        <v>1</v>
      </c>
      <c r="F115" s="26">
        <v>1</v>
      </c>
      <c r="G115" s="24">
        <v>8430.5079999999998</v>
      </c>
      <c r="H115" s="27" t="s">
        <v>48</v>
      </c>
      <c r="I115" s="25" t="s">
        <v>17</v>
      </c>
      <c r="J115" s="25">
        <v>211</v>
      </c>
      <c r="K115" s="28" t="s">
        <v>28</v>
      </c>
    </row>
    <row r="116" spans="1:11" ht="32" x14ac:dyDescent="0.2">
      <c r="A116" s="1">
        <v>6</v>
      </c>
      <c r="B116" s="22">
        <v>14</v>
      </c>
      <c r="C116" s="23" t="s">
        <v>143</v>
      </c>
      <c r="D116" s="24">
        <v>15790.885</v>
      </c>
      <c r="E116" s="25">
        <v>1</v>
      </c>
      <c r="F116" s="26">
        <v>1</v>
      </c>
      <c r="G116" s="24">
        <v>10929.15</v>
      </c>
      <c r="H116" s="27" t="s">
        <v>42</v>
      </c>
      <c r="I116" s="25" t="s">
        <v>27</v>
      </c>
      <c r="J116" s="25">
        <v>211</v>
      </c>
      <c r="K116" s="28" t="s">
        <v>28</v>
      </c>
    </row>
    <row r="117" spans="1:11" ht="32" x14ac:dyDescent="0.2">
      <c r="A117" s="1">
        <v>6</v>
      </c>
      <c r="B117" s="22">
        <v>15</v>
      </c>
      <c r="C117" s="23" t="s">
        <v>144</v>
      </c>
      <c r="D117" s="24">
        <v>30183.888999999999</v>
      </c>
      <c r="E117" s="25">
        <v>1</v>
      </c>
      <c r="F117" s="26"/>
      <c r="G117" s="24">
        <v>30160.46</v>
      </c>
      <c r="H117" s="27" t="s">
        <v>25</v>
      </c>
      <c r="I117" s="25" t="s">
        <v>35</v>
      </c>
      <c r="J117" s="25">
        <v>211</v>
      </c>
      <c r="K117" s="28" t="s">
        <v>28</v>
      </c>
    </row>
    <row r="118" spans="1:11" ht="32" x14ac:dyDescent="0.2">
      <c r="A118" s="1">
        <v>6</v>
      </c>
      <c r="B118" s="22">
        <v>16</v>
      </c>
      <c r="C118" s="23" t="s">
        <v>145</v>
      </c>
      <c r="D118" s="24">
        <f>6734.848+4988.484</f>
        <v>11723.332</v>
      </c>
      <c r="E118" s="25">
        <v>1</v>
      </c>
      <c r="F118" s="26"/>
      <c r="G118" s="24">
        <v>11699.464</v>
      </c>
      <c r="H118" s="27" t="s">
        <v>23</v>
      </c>
      <c r="I118" s="25" t="s">
        <v>35</v>
      </c>
      <c r="J118" s="25" t="s">
        <v>18</v>
      </c>
      <c r="K118" s="28" t="s">
        <v>91</v>
      </c>
    </row>
    <row r="119" spans="1:11" ht="48" x14ac:dyDescent="0.2">
      <c r="A119" s="1">
        <v>6</v>
      </c>
      <c r="B119" s="22">
        <v>17</v>
      </c>
      <c r="C119" s="23" t="s">
        <v>146</v>
      </c>
      <c r="D119" s="24">
        <f>30993.314-15993.314</f>
        <v>14999.999999999998</v>
      </c>
      <c r="E119" s="25">
        <v>1</v>
      </c>
      <c r="F119" s="26"/>
      <c r="G119" s="24">
        <v>14864.235000000001</v>
      </c>
      <c r="H119" s="27" t="s">
        <v>16</v>
      </c>
      <c r="I119" s="25" t="s">
        <v>35</v>
      </c>
      <c r="J119" s="25" t="s">
        <v>18</v>
      </c>
      <c r="K119" s="28" t="s">
        <v>21</v>
      </c>
    </row>
    <row r="120" spans="1:11" ht="32" x14ac:dyDescent="0.2">
      <c r="A120" s="1">
        <v>6</v>
      </c>
      <c r="B120" s="22">
        <v>18</v>
      </c>
      <c r="C120" s="23" t="s">
        <v>147</v>
      </c>
      <c r="D120" s="24">
        <v>7545.808</v>
      </c>
      <c r="E120" s="25">
        <v>1</v>
      </c>
      <c r="F120" s="26">
        <v>1</v>
      </c>
      <c r="G120" s="24">
        <v>7545.03</v>
      </c>
      <c r="H120" s="27" t="s">
        <v>48</v>
      </c>
      <c r="I120" s="25" t="s">
        <v>17</v>
      </c>
      <c r="J120" s="25">
        <v>211</v>
      </c>
      <c r="K120" s="28" t="s">
        <v>28</v>
      </c>
    </row>
    <row r="121" spans="1:11" ht="32" x14ac:dyDescent="0.2">
      <c r="A121" s="1">
        <v>6</v>
      </c>
      <c r="B121" s="45">
        <v>19</v>
      </c>
      <c r="C121" s="29" t="s">
        <v>148</v>
      </c>
      <c r="D121" s="30">
        <v>13739.516</v>
      </c>
      <c r="E121" s="31">
        <v>1</v>
      </c>
      <c r="F121" s="32">
        <v>1</v>
      </c>
      <c r="G121" s="30">
        <v>13739.516</v>
      </c>
      <c r="H121" s="33" t="s">
        <v>23</v>
      </c>
      <c r="I121" s="31" t="s">
        <v>17</v>
      </c>
      <c r="J121" s="31">
        <v>211</v>
      </c>
      <c r="K121" s="34" t="s">
        <v>28</v>
      </c>
    </row>
    <row r="122" spans="1:11" ht="32" x14ac:dyDescent="0.2">
      <c r="A122" s="1">
        <v>6</v>
      </c>
      <c r="B122" s="45">
        <v>20</v>
      </c>
      <c r="C122" s="29" t="s">
        <v>149</v>
      </c>
      <c r="D122" s="30">
        <v>8000</v>
      </c>
      <c r="E122" s="31">
        <v>1</v>
      </c>
      <c r="F122" s="32">
        <v>1</v>
      </c>
      <c r="G122" s="30">
        <v>7934.7820000000002</v>
      </c>
      <c r="H122" s="33" t="s">
        <v>23</v>
      </c>
      <c r="I122" s="31" t="s">
        <v>35</v>
      </c>
      <c r="J122" s="31">
        <v>211</v>
      </c>
      <c r="K122" s="34"/>
    </row>
    <row r="123" spans="1:11" ht="48" x14ac:dyDescent="0.2">
      <c r="A123" s="1">
        <v>6</v>
      </c>
      <c r="B123" s="45">
        <v>21</v>
      </c>
      <c r="C123" s="29" t="s">
        <v>150</v>
      </c>
      <c r="D123" s="30">
        <v>10745.419</v>
      </c>
      <c r="E123" s="31">
        <v>1</v>
      </c>
      <c r="F123" s="32">
        <v>1</v>
      </c>
      <c r="G123" s="30">
        <v>9200.76</v>
      </c>
      <c r="H123" s="33" t="s">
        <v>23</v>
      </c>
      <c r="I123" s="31" t="s">
        <v>17</v>
      </c>
      <c r="J123" s="31">
        <v>211</v>
      </c>
      <c r="K123" s="34"/>
    </row>
    <row r="124" spans="1:11" ht="32" x14ac:dyDescent="0.2">
      <c r="A124" s="1">
        <v>6</v>
      </c>
      <c r="B124" s="45">
        <v>22</v>
      </c>
      <c r="C124" s="29" t="s">
        <v>151</v>
      </c>
      <c r="D124" s="30">
        <v>4465.6260000000002</v>
      </c>
      <c r="E124" s="31">
        <v>1</v>
      </c>
      <c r="F124" s="32">
        <v>1</v>
      </c>
      <c r="G124" s="30">
        <v>4455.058</v>
      </c>
      <c r="H124" s="33" t="s">
        <v>48</v>
      </c>
      <c r="I124" s="31" t="s">
        <v>27</v>
      </c>
      <c r="J124" s="31">
        <v>211</v>
      </c>
      <c r="K124" s="34"/>
    </row>
    <row r="125" spans="1:11" ht="16" x14ac:dyDescent="0.2">
      <c r="A125" s="1">
        <v>6</v>
      </c>
      <c r="B125" s="45">
        <v>23</v>
      </c>
      <c r="C125" s="29" t="s">
        <v>152</v>
      </c>
      <c r="D125" s="30">
        <v>5048.07</v>
      </c>
      <c r="E125" s="31">
        <v>1</v>
      </c>
      <c r="F125" s="32">
        <v>1</v>
      </c>
      <c r="G125" s="30">
        <v>5048.0690000000004</v>
      </c>
      <c r="H125" s="33" t="s">
        <v>48</v>
      </c>
      <c r="I125" s="31" t="s">
        <v>17</v>
      </c>
      <c r="J125" s="31">
        <v>211</v>
      </c>
      <c r="K125" s="34"/>
    </row>
    <row r="126" spans="1:11" ht="48" x14ac:dyDescent="0.2">
      <c r="A126" s="1">
        <v>6</v>
      </c>
      <c r="B126" s="45">
        <v>24</v>
      </c>
      <c r="C126" s="29" t="s">
        <v>153</v>
      </c>
      <c r="D126" s="30">
        <v>2361.4</v>
      </c>
      <c r="E126" s="31">
        <v>1</v>
      </c>
      <c r="F126" s="32">
        <v>1</v>
      </c>
      <c r="G126" s="30">
        <v>2361.4</v>
      </c>
      <c r="H126" s="33" t="s">
        <v>48</v>
      </c>
      <c r="I126" s="31" t="s">
        <v>27</v>
      </c>
      <c r="J126" s="31">
        <v>543</v>
      </c>
      <c r="K126" s="34" t="s">
        <v>28</v>
      </c>
    </row>
    <row r="127" spans="1:11" ht="49" thickBot="1" x14ac:dyDescent="0.25">
      <c r="A127" s="1">
        <v>6</v>
      </c>
      <c r="B127" s="46">
        <v>25</v>
      </c>
      <c r="C127" s="35" t="s">
        <v>154</v>
      </c>
      <c r="D127" s="36">
        <v>4159.7830000000004</v>
      </c>
      <c r="E127" s="37">
        <v>1</v>
      </c>
      <c r="F127" s="38"/>
      <c r="G127" s="36">
        <v>3995.0859999999998</v>
      </c>
      <c r="H127" s="39" t="s">
        <v>42</v>
      </c>
      <c r="I127" s="37" t="s">
        <v>45</v>
      </c>
      <c r="J127" s="37">
        <v>543</v>
      </c>
      <c r="K127" s="40" t="s">
        <v>28</v>
      </c>
    </row>
    <row r="128" spans="1:11" ht="48" x14ac:dyDescent="0.2">
      <c r="A128" s="1">
        <v>7</v>
      </c>
      <c r="B128" s="15"/>
      <c r="C128" s="16" t="s">
        <v>155</v>
      </c>
      <c r="D128" s="17">
        <f>SUM(D129:D151)</f>
        <v>184636.29899999997</v>
      </c>
      <c r="E128" s="41">
        <f>SUM(E129:E151)</f>
        <v>23</v>
      </c>
      <c r="F128" s="47">
        <f>SUM(F129:F151)</f>
        <v>14</v>
      </c>
      <c r="G128" s="17">
        <f>SUM(G129:G151)</f>
        <v>169079.997</v>
      </c>
      <c r="H128" s="42"/>
      <c r="I128" s="41"/>
      <c r="J128" s="41"/>
      <c r="K128" s="43"/>
    </row>
    <row r="129" spans="1:11" ht="32" x14ac:dyDescent="0.2">
      <c r="A129" s="1">
        <v>7</v>
      </c>
      <c r="B129" s="22">
        <v>1</v>
      </c>
      <c r="C129" s="23" t="s">
        <v>156</v>
      </c>
      <c r="D129" s="24">
        <v>1539.952</v>
      </c>
      <c r="E129" s="25">
        <v>1</v>
      </c>
      <c r="F129" s="48">
        <v>1</v>
      </c>
      <c r="G129" s="24">
        <v>1539.951</v>
      </c>
      <c r="H129" s="27" t="s">
        <v>48</v>
      </c>
      <c r="I129" s="25" t="s">
        <v>17</v>
      </c>
      <c r="J129" s="25">
        <v>543</v>
      </c>
      <c r="K129" s="28" t="s">
        <v>28</v>
      </c>
    </row>
    <row r="130" spans="1:11" ht="32" x14ac:dyDescent="0.2">
      <c r="A130" s="1">
        <v>7</v>
      </c>
      <c r="B130" s="45">
        <v>2</v>
      </c>
      <c r="C130" s="29" t="s">
        <v>157</v>
      </c>
      <c r="D130" s="30">
        <v>6900</v>
      </c>
      <c r="E130" s="31">
        <v>1</v>
      </c>
      <c r="F130" s="49">
        <v>1</v>
      </c>
      <c r="G130" s="30">
        <v>6900</v>
      </c>
      <c r="H130" s="33" t="s">
        <v>25</v>
      </c>
      <c r="I130" s="31" t="s">
        <v>17</v>
      </c>
      <c r="J130" s="31">
        <v>543</v>
      </c>
      <c r="K130" s="50" t="s">
        <v>28</v>
      </c>
    </row>
    <row r="131" spans="1:11" ht="32" x14ac:dyDescent="0.2">
      <c r="A131" s="1">
        <v>7</v>
      </c>
      <c r="B131" s="45">
        <v>3</v>
      </c>
      <c r="C131" s="29" t="s">
        <v>158</v>
      </c>
      <c r="D131" s="30">
        <v>13000</v>
      </c>
      <c r="E131" s="31">
        <v>1</v>
      </c>
      <c r="F131" s="49"/>
      <c r="G131" s="30">
        <v>12982.78</v>
      </c>
      <c r="H131" s="33" t="s">
        <v>159</v>
      </c>
      <c r="I131" s="31" t="s">
        <v>27</v>
      </c>
      <c r="J131" s="31">
        <v>543</v>
      </c>
      <c r="K131" s="34" t="s">
        <v>28</v>
      </c>
    </row>
    <row r="132" spans="1:11" ht="32" x14ac:dyDescent="0.2">
      <c r="A132" s="1">
        <v>7</v>
      </c>
      <c r="B132" s="45">
        <v>4</v>
      </c>
      <c r="C132" s="29" t="s">
        <v>160</v>
      </c>
      <c r="D132" s="30">
        <v>4337.607</v>
      </c>
      <c r="E132" s="31">
        <v>1</v>
      </c>
      <c r="F132" s="49">
        <v>1</v>
      </c>
      <c r="G132" s="30">
        <v>4225.55</v>
      </c>
      <c r="H132" s="33" t="s">
        <v>48</v>
      </c>
      <c r="I132" s="31" t="s">
        <v>17</v>
      </c>
      <c r="J132" s="31">
        <v>543</v>
      </c>
      <c r="K132" s="34" t="s">
        <v>28</v>
      </c>
    </row>
    <row r="133" spans="1:11" ht="48" x14ac:dyDescent="0.2">
      <c r="A133" s="1">
        <v>7</v>
      </c>
      <c r="B133" s="45">
        <v>5</v>
      </c>
      <c r="C133" s="29" t="s">
        <v>161</v>
      </c>
      <c r="D133" s="30">
        <v>1355.53</v>
      </c>
      <c r="E133" s="31">
        <v>1</v>
      </c>
      <c r="F133" s="49">
        <v>1</v>
      </c>
      <c r="G133" s="30">
        <v>1355.529</v>
      </c>
      <c r="H133" s="33" t="s">
        <v>162</v>
      </c>
      <c r="I133" s="31" t="s">
        <v>35</v>
      </c>
      <c r="J133" s="31">
        <v>543</v>
      </c>
      <c r="K133" s="34" t="s">
        <v>28</v>
      </c>
    </row>
    <row r="134" spans="1:11" ht="32" x14ac:dyDescent="0.2">
      <c r="A134" s="1">
        <v>7</v>
      </c>
      <c r="B134" s="45">
        <v>6</v>
      </c>
      <c r="C134" s="29" t="s">
        <v>163</v>
      </c>
      <c r="D134" s="30">
        <v>28196.260999999999</v>
      </c>
      <c r="E134" s="31">
        <v>1</v>
      </c>
      <c r="F134" s="51"/>
      <c r="G134" s="30">
        <v>28056.181</v>
      </c>
      <c r="H134" s="33" t="s">
        <v>159</v>
      </c>
      <c r="I134" s="31" t="s">
        <v>164</v>
      </c>
      <c r="J134" s="31">
        <v>543</v>
      </c>
      <c r="K134" s="34" t="s">
        <v>28</v>
      </c>
    </row>
    <row r="135" spans="1:11" ht="32" x14ac:dyDescent="0.2">
      <c r="A135" s="1">
        <v>7</v>
      </c>
      <c r="B135" s="45">
        <v>7</v>
      </c>
      <c r="C135" s="29" t="s">
        <v>165</v>
      </c>
      <c r="D135" s="30">
        <v>1305</v>
      </c>
      <c r="E135" s="31">
        <v>1</v>
      </c>
      <c r="F135" s="49">
        <v>1</v>
      </c>
      <c r="G135" s="30">
        <v>1305</v>
      </c>
      <c r="H135" s="33" t="s">
        <v>48</v>
      </c>
      <c r="I135" s="31" t="s">
        <v>17</v>
      </c>
      <c r="J135" s="31">
        <v>543</v>
      </c>
      <c r="K135" s="34" t="s">
        <v>28</v>
      </c>
    </row>
    <row r="136" spans="1:11" ht="48" x14ac:dyDescent="0.2">
      <c r="A136" s="1">
        <v>7</v>
      </c>
      <c r="B136" s="22">
        <v>8</v>
      </c>
      <c r="C136" s="23" t="s">
        <v>166</v>
      </c>
      <c r="D136" s="24">
        <v>930.33799999999997</v>
      </c>
      <c r="E136" s="25">
        <v>1</v>
      </c>
      <c r="F136" s="48">
        <v>1</v>
      </c>
      <c r="G136" s="24">
        <v>930.33799999999997</v>
      </c>
      <c r="H136" s="27" t="s">
        <v>167</v>
      </c>
      <c r="I136" s="25" t="s">
        <v>17</v>
      </c>
      <c r="J136" s="25">
        <v>543</v>
      </c>
      <c r="K136" s="28" t="s">
        <v>28</v>
      </c>
    </row>
    <row r="137" spans="1:11" ht="48" x14ac:dyDescent="0.2">
      <c r="A137" s="1">
        <v>7</v>
      </c>
      <c r="B137" s="22">
        <v>9</v>
      </c>
      <c r="C137" s="23" t="s">
        <v>168</v>
      </c>
      <c r="D137" s="24">
        <v>32000</v>
      </c>
      <c r="E137" s="25">
        <v>1</v>
      </c>
      <c r="F137" s="52"/>
      <c r="G137" s="24">
        <v>31999.865000000002</v>
      </c>
      <c r="H137" s="27" t="s">
        <v>159</v>
      </c>
      <c r="I137" s="25" t="s">
        <v>164</v>
      </c>
      <c r="J137" s="25">
        <v>543</v>
      </c>
      <c r="K137" s="28" t="s">
        <v>28</v>
      </c>
    </row>
    <row r="138" spans="1:11" ht="32" x14ac:dyDescent="0.2">
      <c r="A138" s="1">
        <v>7</v>
      </c>
      <c r="B138" s="22">
        <v>10</v>
      </c>
      <c r="C138" s="23" t="s">
        <v>169</v>
      </c>
      <c r="D138" s="24">
        <v>3719.6060000000002</v>
      </c>
      <c r="E138" s="25">
        <v>1</v>
      </c>
      <c r="F138" s="48">
        <v>1</v>
      </c>
      <c r="G138" s="24">
        <v>3719.605</v>
      </c>
      <c r="H138" s="27" t="s">
        <v>162</v>
      </c>
      <c r="I138" s="25" t="s">
        <v>17</v>
      </c>
      <c r="J138" s="25">
        <v>543</v>
      </c>
      <c r="K138" s="28" t="s">
        <v>28</v>
      </c>
    </row>
    <row r="139" spans="1:11" ht="48" x14ac:dyDescent="0.2">
      <c r="A139" s="1">
        <v>7</v>
      </c>
      <c r="B139" s="45">
        <v>11</v>
      </c>
      <c r="C139" s="29" t="s">
        <v>170</v>
      </c>
      <c r="D139" s="30">
        <v>8437.3520000000008</v>
      </c>
      <c r="E139" s="31">
        <v>1</v>
      </c>
      <c r="F139" s="49">
        <v>1</v>
      </c>
      <c r="G139" s="30">
        <v>6926.0259999999998</v>
      </c>
      <c r="H139" s="33" t="s">
        <v>16</v>
      </c>
      <c r="I139" s="31" t="s">
        <v>27</v>
      </c>
      <c r="J139" s="31">
        <v>543</v>
      </c>
      <c r="K139" s="34" t="s">
        <v>28</v>
      </c>
    </row>
    <row r="140" spans="1:11" ht="16" x14ac:dyDescent="0.2">
      <c r="A140" s="1">
        <v>7</v>
      </c>
      <c r="B140" s="45">
        <v>12</v>
      </c>
      <c r="C140" s="29" t="s">
        <v>171</v>
      </c>
      <c r="D140" s="30">
        <v>9500</v>
      </c>
      <c r="E140" s="31">
        <v>1</v>
      </c>
      <c r="F140" s="49">
        <v>1</v>
      </c>
      <c r="G140" s="30">
        <v>9497.4449999999997</v>
      </c>
      <c r="H140" s="33" t="s">
        <v>23</v>
      </c>
      <c r="I140" s="31" t="s">
        <v>35</v>
      </c>
      <c r="J140" s="31">
        <v>543</v>
      </c>
      <c r="K140" s="34" t="s">
        <v>28</v>
      </c>
    </row>
    <row r="141" spans="1:11" ht="32" x14ac:dyDescent="0.2">
      <c r="A141" s="1">
        <v>7</v>
      </c>
      <c r="B141" s="45">
        <v>13</v>
      </c>
      <c r="C141" s="29" t="s">
        <v>172</v>
      </c>
      <c r="D141" s="30">
        <v>3000</v>
      </c>
      <c r="E141" s="31">
        <v>1</v>
      </c>
      <c r="F141" s="49">
        <v>1</v>
      </c>
      <c r="G141" s="30">
        <v>3000</v>
      </c>
      <c r="H141" s="33" t="s">
        <v>25</v>
      </c>
      <c r="I141" s="31" t="s">
        <v>17</v>
      </c>
      <c r="J141" s="31">
        <v>543</v>
      </c>
      <c r="K141" s="34" t="s">
        <v>28</v>
      </c>
    </row>
    <row r="142" spans="1:11" ht="32" x14ac:dyDescent="0.2">
      <c r="A142" s="1">
        <v>7</v>
      </c>
      <c r="B142" s="45">
        <v>14</v>
      </c>
      <c r="C142" s="29" t="s">
        <v>173</v>
      </c>
      <c r="D142" s="30">
        <v>1850</v>
      </c>
      <c r="E142" s="31">
        <v>1</v>
      </c>
      <c r="F142" s="49">
        <v>1</v>
      </c>
      <c r="G142" s="30">
        <v>1850</v>
      </c>
      <c r="H142" s="33" t="s">
        <v>48</v>
      </c>
      <c r="I142" s="31" t="s">
        <v>35</v>
      </c>
      <c r="J142" s="31">
        <v>543</v>
      </c>
      <c r="K142" s="34" t="s">
        <v>28</v>
      </c>
    </row>
    <row r="143" spans="1:11" ht="32" x14ac:dyDescent="0.2">
      <c r="A143" s="1">
        <v>7</v>
      </c>
      <c r="B143" s="45">
        <v>15</v>
      </c>
      <c r="C143" s="29" t="s">
        <v>174</v>
      </c>
      <c r="D143" s="30">
        <v>1119.847</v>
      </c>
      <c r="E143" s="31">
        <v>1</v>
      </c>
      <c r="F143" s="49">
        <v>1</v>
      </c>
      <c r="G143" s="30">
        <v>1115.8119999999999</v>
      </c>
      <c r="H143" s="33" t="s">
        <v>23</v>
      </c>
      <c r="I143" s="31" t="s">
        <v>17</v>
      </c>
      <c r="J143" s="31">
        <v>543</v>
      </c>
      <c r="K143" s="34" t="s">
        <v>28</v>
      </c>
    </row>
    <row r="144" spans="1:11" ht="32" x14ac:dyDescent="0.2">
      <c r="A144" s="1">
        <v>7</v>
      </c>
      <c r="B144" s="45">
        <v>16</v>
      </c>
      <c r="C144" s="29" t="s">
        <v>175</v>
      </c>
      <c r="D144" s="30">
        <v>10000</v>
      </c>
      <c r="E144" s="31">
        <v>1</v>
      </c>
      <c r="F144" s="49"/>
      <c r="G144" s="30">
        <v>9882.0529999999999</v>
      </c>
      <c r="H144" s="33" t="s">
        <v>48</v>
      </c>
      <c r="I144" s="31" t="s">
        <v>17</v>
      </c>
      <c r="J144" s="31">
        <v>543</v>
      </c>
      <c r="K144" s="34"/>
    </row>
    <row r="145" spans="1:11" ht="32" x14ac:dyDescent="0.2">
      <c r="A145" s="1">
        <v>7</v>
      </c>
      <c r="B145" s="45">
        <v>17</v>
      </c>
      <c r="C145" s="29" t="s">
        <v>176</v>
      </c>
      <c r="D145" s="30">
        <v>4800</v>
      </c>
      <c r="E145" s="31">
        <v>1</v>
      </c>
      <c r="F145" s="49">
        <v>1</v>
      </c>
      <c r="G145" s="30">
        <v>4800</v>
      </c>
      <c r="H145" s="33" t="s">
        <v>48</v>
      </c>
      <c r="I145" s="31" t="s">
        <v>17</v>
      </c>
      <c r="J145" s="31">
        <v>543</v>
      </c>
      <c r="K145" s="34"/>
    </row>
    <row r="146" spans="1:11" ht="32" x14ac:dyDescent="0.2">
      <c r="A146" s="1">
        <v>7</v>
      </c>
      <c r="B146" s="22">
        <v>18</v>
      </c>
      <c r="C146" s="23" t="s">
        <v>177</v>
      </c>
      <c r="D146" s="24">
        <v>15110.368</v>
      </c>
      <c r="E146" s="25">
        <v>1</v>
      </c>
      <c r="F146" s="48"/>
      <c r="G146" s="24">
        <v>8019.7259999999997</v>
      </c>
      <c r="H146" s="27" t="s">
        <v>48</v>
      </c>
      <c r="I146" s="25" t="s">
        <v>17</v>
      </c>
      <c r="J146" s="25">
        <v>543</v>
      </c>
      <c r="K146" s="28"/>
    </row>
    <row r="147" spans="1:11" ht="48" x14ac:dyDescent="0.2">
      <c r="A147" s="1">
        <v>7</v>
      </c>
      <c r="B147" s="22">
        <v>19</v>
      </c>
      <c r="C147" s="23" t="s">
        <v>178</v>
      </c>
      <c r="D147" s="24">
        <v>5205.3379999999997</v>
      </c>
      <c r="E147" s="25">
        <v>1</v>
      </c>
      <c r="F147" s="48"/>
      <c r="G147" s="24">
        <v>4364.6400000000003</v>
      </c>
      <c r="H147" s="27" t="s">
        <v>42</v>
      </c>
      <c r="I147" s="25" t="s">
        <v>17</v>
      </c>
      <c r="J147" s="25">
        <v>543</v>
      </c>
      <c r="K147" s="28"/>
    </row>
    <row r="148" spans="1:11" ht="16" x14ac:dyDescent="0.2">
      <c r="A148" s="1">
        <v>7</v>
      </c>
      <c r="B148" s="22">
        <v>20</v>
      </c>
      <c r="C148" s="23" t="s">
        <v>179</v>
      </c>
      <c r="D148" s="24">
        <v>15942.874</v>
      </c>
      <c r="E148" s="25">
        <v>1</v>
      </c>
      <c r="F148" s="48"/>
      <c r="G148" s="24">
        <v>13931.137000000001</v>
      </c>
      <c r="H148" s="27" t="s">
        <v>16</v>
      </c>
      <c r="I148" s="25" t="s">
        <v>35</v>
      </c>
      <c r="J148" s="25">
        <v>543</v>
      </c>
      <c r="K148" s="28"/>
    </row>
    <row r="149" spans="1:11" ht="32" x14ac:dyDescent="0.2">
      <c r="A149" s="1">
        <v>7</v>
      </c>
      <c r="B149" s="22">
        <v>21</v>
      </c>
      <c r="C149" s="23" t="s">
        <v>180</v>
      </c>
      <c r="D149" s="24">
        <v>5000</v>
      </c>
      <c r="E149" s="25">
        <v>1</v>
      </c>
      <c r="F149" s="48">
        <v>1</v>
      </c>
      <c r="G149" s="24">
        <v>5000</v>
      </c>
      <c r="H149" s="27" t="s">
        <v>23</v>
      </c>
      <c r="I149" s="25" t="s">
        <v>17</v>
      </c>
      <c r="J149" s="25">
        <v>543</v>
      </c>
      <c r="K149" s="28" t="s">
        <v>28</v>
      </c>
    </row>
    <row r="150" spans="1:11" ht="48" x14ac:dyDescent="0.2">
      <c r="A150" s="1">
        <v>7</v>
      </c>
      <c r="B150" s="45">
        <v>22</v>
      </c>
      <c r="C150" s="29" t="s">
        <v>181</v>
      </c>
      <c r="D150" s="30">
        <v>4790</v>
      </c>
      <c r="E150" s="31">
        <v>1</v>
      </c>
      <c r="F150" s="49"/>
      <c r="G150" s="30">
        <v>2373.5520000000001</v>
      </c>
      <c r="H150" s="33" t="s">
        <v>25</v>
      </c>
      <c r="I150" s="31" t="s">
        <v>17</v>
      </c>
      <c r="J150" s="31">
        <v>543</v>
      </c>
      <c r="K150" s="34" t="s">
        <v>28</v>
      </c>
    </row>
    <row r="151" spans="1:11" ht="49" thickBot="1" x14ac:dyDescent="0.25">
      <c r="A151" s="1">
        <v>7</v>
      </c>
      <c r="B151" s="46">
        <v>23</v>
      </c>
      <c r="C151" s="35" t="s">
        <v>182</v>
      </c>
      <c r="D151" s="36">
        <v>6596.2259999999997</v>
      </c>
      <c r="E151" s="37">
        <v>1</v>
      </c>
      <c r="F151" s="53"/>
      <c r="G151" s="36">
        <v>5304.8069999999998</v>
      </c>
      <c r="H151" s="39" t="s">
        <v>25</v>
      </c>
      <c r="I151" s="37" t="s">
        <v>17</v>
      </c>
      <c r="J151" s="37">
        <v>543</v>
      </c>
      <c r="K151" s="40"/>
    </row>
    <row r="152" spans="1:11" ht="48" x14ac:dyDescent="0.2">
      <c r="A152" s="1">
        <v>8</v>
      </c>
      <c r="B152" s="15"/>
      <c r="C152" s="16" t="s">
        <v>183</v>
      </c>
      <c r="D152" s="17">
        <f>SUM(D153:D169)</f>
        <v>157801.32799999998</v>
      </c>
      <c r="E152" s="41">
        <f>SUM(E153:E169)</f>
        <v>17</v>
      </c>
      <c r="F152" s="47">
        <f>SUM(F153:F169)</f>
        <v>9</v>
      </c>
      <c r="G152" s="54">
        <f>SUM(G153:G169)</f>
        <v>143681.524</v>
      </c>
      <c r="H152" s="42"/>
      <c r="I152" s="41"/>
      <c r="J152" s="41"/>
      <c r="K152" s="43"/>
    </row>
    <row r="153" spans="1:11" ht="48" x14ac:dyDescent="0.2">
      <c r="A153" s="1">
        <v>8</v>
      </c>
      <c r="B153" s="22">
        <v>1</v>
      </c>
      <c r="C153" s="23" t="s">
        <v>184</v>
      </c>
      <c r="D153" s="24">
        <v>9085.0429999999997</v>
      </c>
      <c r="E153" s="25">
        <v>1</v>
      </c>
      <c r="F153" s="48"/>
      <c r="G153" s="24">
        <v>3386.0549999999998</v>
      </c>
      <c r="H153" s="27" t="s">
        <v>48</v>
      </c>
      <c r="I153" s="25" t="s">
        <v>17</v>
      </c>
      <c r="J153" s="25" t="s">
        <v>18</v>
      </c>
      <c r="K153" s="28" t="s">
        <v>21</v>
      </c>
    </row>
    <row r="154" spans="1:11" ht="32" x14ac:dyDescent="0.2">
      <c r="A154" s="1">
        <v>8</v>
      </c>
      <c r="B154" s="22">
        <v>2</v>
      </c>
      <c r="C154" s="23" t="s">
        <v>185</v>
      </c>
      <c r="D154" s="24">
        <v>1511.14</v>
      </c>
      <c r="E154" s="25">
        <v>1</v>
      </c>
      <c r="F154" s="48">
        <v>1</v>
      </c>
      <c r="G154" s="24">
        <v>1480.4359999999999</v>
      </c>
      <c r="H154" s="27" t="s">
        <v>48</v>
      </c>
      <c r="I154" s="25" t="s">
        <v>35</v>
      </c>
      <c r="J154" s="25">
        <v>211</v>
      </c>
      <c r="K154" s="28" t="s">
        <v>28</v>
      </c>
    </row>
    <row r="155" spans="1:11" ht="32" x14ac:dyDescent="0.2">
      <c r="A155" s="1">
        <v>8</v>
      </c>
      <c r="B155" s="22">
        <v>3</v>
      </c>
      <c r="C155" s="23" t="s">
        <v>186</v>
      </c>
      <c r="D155" s="24">
        <v>20803.107</v>
      </c>
      <c r="E155" s="25">
        <v>1</v>
      </c>
      <c r="F155" s="48">
        <v>1</v>
      </c>
      <c r="G155" s="24">
        <v>20803.107</v>
      </c>
      <c r="H155" s="27" t="s">
        <v>48</v>
      </c>
      <c r="I155" s="25" t="s">
        <v>35</v>
      </c>
      <c r="J155" s="25">
        <v>211</v>
      </c>
      <c r="K155" s="28" t="s">
        <v>28</v>
      </c>
    </row>
    <row r="156" spans="1:11" ht="32" x14ac:dyDescent="0.2">
      <c r="A156" s="1">
        <v>8</v>
      </c>
      <c r="B156" s="22">
        <v>4</v>
      </c>
      <c r="C156" s="23" t="s">
        <v>187</v>
      </c>
      <c r="D156" s="24">
        <v>5685.7960000000003</v>
      </c>
      <c r="E156" s="25">
        <v>1</v>
      </c>
      <c r="F156" s="48"/>
      <c r="G156" s="24">
        <v>4747.9669999999996</v>
      </c>
      <c r="H156" s="27" t="s">
        <v>25</v>
      </c>
      <c r="I156" s="25" t="s">
        <v>27</v>
      </c>
      <c r="J156" s="25">
        <v>211</v>
      </c>
      <c r="K156" s="28" t="s">
        <v>28</v>
      </c>
    </row>
    <row r="157" spans="1:11" ht="48" x14ac:dyDescent="0.2">
      <c r="A157" s="1">
        <v>8</v>
      </c>
      <c r="B157" s="22">
        <v>5</v>
      </c>
      <c r="C157" s="23" t="s">
        <v>188</v>
      </c>
      <c r="D157" s="24">
        <v>4937.8909999999996</v>
      </c>
      <c r="E157" s="25">
        <v>1</v>
      </c>
      <c r="F157" s="48"/>
      <c r="G157" s="24">
        <v>4789.857</v>
      </c>
      <c r="H157" s="27" t="s">
        <v>25</v>
      </c>
      <c r="I157" s="25" t="s">
        <v>27</v>
      </c>
      <c r="J157" s="25">
        <v>211</v>
      </c>
      <c r="K157" s="28" t="s">
        <v>28</v>
      </c>
    </row>
    <row r="158" spans="1:11" ht="64" x14ac:dyDescent="0.2">
      <c r="A158" s="1">
        <v>8</v>
      </c>
      <c r="B158" s="22">
        <v>6</v>
      </c>
      <c r="C158" s="23" t="s">
        <v>189</v>
      </c>
      <c r="D158" s="24">
        <v>777.73</v>
      </c>
      <c r="E158" s="25">
        <v>1</v>
      </c>
      <c r="F158" s="48">
        <v>1</v>
      </c>
      <c r="G158" s="24">
        <v>777.73</v>
      </c>
      <c r="H158" s="27" t="s">
        <v>25</v>
      </c>
      <c r="I158" s="25" t="s">
        <v>17</v>
      </c>
      <c r="J158" s="25">
        <v>211</v>
      </c>
      <c r="K158" s="28" t="s">
        <v>28</v>
      </c>
    </row>
    <row r="159" spans="1:11" ht="32" x14ac:dyDescent="0.2">
      <c r="A159" s="1">
        <v>8</v>
      </c>
      <c r="B159" s="22">
        <v>7</v>
      </c>
      <c r="C159" s="23" t="s">
        <v>190</v>
      </c>
      <c r="D159" s="24">
        <v>6376.5479999999998</v>
      </c>
      <c r="E159" s="25">
        <v>1</v>
      </c>
      <c r="F159" s="48">
        <v>1</v>
      </c>
      <c r="G159" s="24">
        <v>6210.3239999999996</v>
      </c>
      <c r="H159" s="27" t="s">
        <v>25</v>
      </c>
      <c r="I159" s="25" t="s">
        <v>17</v>
      </c>
      <c r="J159" s="25">
        <v>211</v>
      </c>
      <c r="K159" s="28" t="s">
        <v>28</v>
      </c>
    </row>
    <row r="160" spans="1:11" ht="48" x14ac:dyDescent="0.2">
      <c r="A160" s="1">
        <v>8</v>
      </c>
      <c r="B160" s="22">
        <v>8</v>
      </c>
      <c r="C160" s="23" t="s">
        <v>191</v>
      </c>
      <c r="D160" s="24">
        <v>9383.5</v>
      </c>
      <c r="E160" s="25">
        <v>1</v>
      </c>
      <c r="F160" s="48">
        <v>1</v>
      </c>
      <c r="G160" s="24">
        <v>9022.9500000000007</v>
      </c>
      <c r="H160" s="27" t="s">
        <v>16</v>
      </c>
      <c r="I160" s="25" t="s">
        <v>17</v>
      </c>
      <c r="J160" s="25">
        <v>211</v>
      </c>
      <c r="K160" s="28" t="s">
        <v>28</v>
      </c>
    </row>
    <row r="161" spans="1:11" ht="48" x14ac:dyDescent="0.2">
      <c r="A161" s="1">
        <v>8</v>
      </c>
      <c r="B161" s="22">
        <v>9</v>
      </c>
      <c r="C161" s="23" t="s">
        <v>192</v>
      </c>
      <c r="D161" s="24">
        <v>4500.1469999999999</v>
      </c>
      <c r="E161" s="25">
        <v>1</v>
      </c>
      <c r="F161" s="48">
        <v>1</v>
      </c>
      <c r="G161" s="24">
        <v>4500.1469999999999</v>
      </c>
      <c r="H161" s="27" t="s">
        <v>16</v>
      </c>
      <c r="I161" s="25" t="s">
        <v>17</v>
      </c>
      <c r="J161" s="25">
        <v>211</v>
      </c>
      <c r="K161" s="28" t="s">
        <v>28</v>
      </c>
    </row>
    <row r="162" spans="1:11" ht="16" x14ac:dyDescent="0.2">
      <c r="A162" s="1">
        <v>8</v>
      </c>
      <c r="B162" s="22">
        <v>10</v>
      </c>
      <c r="C162" s="23" t="s">
        <v>193</v>
      </c>
      <c r="D162" s="24">
        <v>2129.7089999999998</v>
      </c>
      <c r="E162" s="25">
        <v>1</v>
      </c>
      <c r="F162" s="48"/>
      <c r="G162" s="24">
        <v>1955.356</v>
      </c>
      <c r="H162" s="27" t="s">
        <v>16</v>
      </c>
      <c r="I162" s="25" t="s">
        <v>17</v>
      </c>
      <c r="J162" s="25">
        <v>211</v>
      </c>
      <c r="K162" s="28" t="s">
        <v>28</v>
      </c>
    </row>
    <row r="163" spans="1:11" ht="32" x14ac:dyDescent="0.2">
      <c r="A163" s="1">
        <v>8</v>
      </c>
      <c r="B163" s="22">
        <v>11</v>
      </c>
      <c r="C163" s="23" t="s">
        <v>194</v>
      </c>
      <c r="D163" s="24">
        <v>15000</v>
      </c>
      <c r="E163" s="25">
        <v>1</v>
      </c>
      <c r="F163" s="48">
        <v>1</v>
      </c>
      <c r="G163" s="24">
        <v>14971.581</v>
      </c>
      <c r="H163" s="27" t="s">
        <v>48</v>
      </c>
      <c r="I163" s="25" t="s">
        <v>17</v>
      </c>
      <c r="J163" s="25">
        <v>211</v>
      </c>
      <c r="K163" s="28"/>
    </row>
    <row r="164" spans="1:11" ht="48" x14ac:dyDescent="0.2">
      <c r="A164" s="1">
        <v>8</v>
      </c>
      <c r="B164" s="22">
        <v>12</v>
      </c>
      <c r="C164" s="23" t="s">
        <v>195</v>
      </c>
      <c r="D164" s="24">
        <v>12839.534</v>
      </c>
      <c r="E164" s="25">
        <v>1</v>
      </c>
      <c r="F164" s="48"/>
      <c r="G164" s="24">
        <v>12724.253000000001</v>
      </c>
      <c r="H164" s="27" t="s">
        <v>48</v>
      </c>
      <c r="I164" s="25" t="s">
        <v>17</v>
      </c>
      <c r="J164" s="25">
        <v>211</v>
      </c>
      <c r="K164" s="28"/>
    </row>
    <row r="165" spans="1:11" ht="48" x14ac:dyDescent="0.2">
      <c r="A165" s="1">
        <v>8</v>
      </c>
      <c r="B165" s="22">
        <v>13</v>
      </c>
      <c r="C165" s="23" t="s">
        <v>196</v>
      </c>
      <c r="D165" s="24">
        <v>15453.040999999999</v>
      </c>
      <c r="E165" s="25">
        <v>1</v>
      </c>
      <c r="F165" s="48"/>
      <c r="G165" s="24">
        <v>15404.466</v>
      </c>
      <c r="H165" s="27" t="s">
        <v>48</v>
      </c>
      <c r="I165" s="25" t="s">
        <v>17</v>
      </c>
      <c r="J165" s="25" t="s">
        <v>18</v>
      </c>
      <c r="K165" s="28" t="s">
        <v>19</v>
      </c>
    </row>
    <row r="166" spans="1:11" ht="32" x14ac:dyDescent="0.2">
      <c r="A166" s="1">
        <v>8</v>
      </c>
      <c r="B166" s="22">
        <v>14</v>
      </c>
      <c r="C166" s="23" t="s">
        <v>197</v>
      </c>
      <c r="D166" s="24">
        <v>6220.1629999999996</v>
      </c>
      <c r="E166" s="25">
        <v>1</v>
      </c>
      <c r="F166" s="48">
        <v>1</v>
      </c>
      <c r="G166" s="24">
        <v>6159.6260000000002</v>
      </c>
      <c r="H166" s="27" t="s">
        <v>23</v>
      </c>
      <c r="I166" s="25" t="s">
        <v>27</v>
      </c>
      <c r="J166" s="25">
        <v>211</v>
      </c>
      <c r="K166" s="28"/>
    </row>
    <row r="167" spans="1:11" ht="32" x14ac:dyDescent="0.2">
      <c r="A167" s="1">
        <v>8</v>
      </c>
      <c r="B167" s="22">
        <v>15</v>
      </c>
      <c r="C167" s="23" t="s">
        <v>198</v>
      </c>
      <c r="D167" s="24">
        <v>100</v>
      </c>
      <c r="E167" s="25">
        <v>1</v>
      </c>
      <c r="F167" s="48"/>
      <c r="G167" s="24">
        <v>0</v>
      </c>
      <c r="H167" s="27" t="s">
        <v>75</v>
      </c>
      <c r="I167" s="25" t="s">
        <v>17</v>
      </c>
      <c r="J167" s="25" t="s">
        <v>18</v>
      </c>
      <c r="K167" s="28" t="s">
        <v>19</v>
      </c>
    </row>
    <row r="168" spans="1:11" ht="48" x14ac:dyDescent="0.2">
      <c r="A168" s="1">
        <v>8</v>
      </c>
      <c r="B168" s="22">
        <v>16</v>
      </c>
      <c r="C168" s="23" t="s">
        <v>199</v>
      </c>
      <c r="D168" s="24">
        <v>36000</v>
      </c>
      <c r="E168" s="25">
        <v>1</v>
      </c>
      <c r="F168" s="48">
        <v>1</v>
      </c>
      <c r="G168" s="24">
        <v>34079.542000000001</v>
      </c>
      <c r="H168" s="27" t="s">
        <v>16</v>
      </c>
      <c r="I168" s="25" t="s">
        <v>35</v>
      </c>
      <c r="J168" s="25">
        <v>211</v>
      </c>
      <c r="K168" s="28"/>
    </row>
    <row r="169" spans="1:11" ht="49" thickBot="1" x14ac:dyDescent="0.25">
      <c r="A169" s="1">
        <v>8</v>
      </c>
      <c r="B169" s="22">
        <v>17</v>
      </c>
      <c r="C169" s="35" t="s">
        <v>200</v>
      </c>
      <c r="D169" s="36">
        <f>7297.979-300</f>
        <v>6997.9790000000003</v>
      </c>
      <c r="E169" s="37">
        <v>1</v>
      </c>
      <c r="F169" s="53"/>
      <c r="G169" s="36">
        <v>2668.127</v>
      </c>
      <c r="H169" s="39" t="s">
        <v>25</v>
      </c>
      <c r="I169" s="37" t="s">
        <v>17</v>
      </c>
      <c r="J169" s="37" t="s">
        <v>18</v>
      </c>
      <c r="K169" s="40" t="s">
        <v>19</v>
      </c>
    </row>
    <row r="170" spans="1:11" ht="48" x14ac:dyDescent="0.2">
      <c r="A170" s="1">
        <v>9</v>
      </c>
      <c r="B170" s="15"/>
      <c r="C170" s="16" t="s">
        <v>201</v>
      </c>
      <c r="D170" s="17">
        <f>SUM(D171:D201)</f>
        <v>220350.84499999997</v>
      </c>
      <c r="E170" s="41">
        <f>SUM(E171:E201)</f>
        <v>31</v>
      </c>
      <c r="F170" s="41">
        <f>SUM(F171:F201)</f>
        <v>15</v>
      </c>
      <c r="G170" s="17">
        <f>SUM(G171:G201)</f>
        <v>210958.18399999995</v>
      </c>
      <c r="H170" s="42"/>
      <c r="I170" s="41"/>
      <c r="J170" s="41"/>
      <c r="K170" s="43"/>
    </row>
    <row r="171" spans="1:11" ht="32" x14ac:dyDescent="0.2">
      <c r="A171" s="1">
        <v>9</v>
      </c>
      <c r="B171" s="22">
        <v>1</v>
      </c>
      <c r="C171" s="23" t="s">
        <v>202</v>
      </c>
      <c r="D171" s="24">
        <v>5000</v>
      </c>
      <c r="E171" s="25">
        <v>1</v>
      </c>
      <c r="F171" s="26">
        <v>1</v>
      </c>
      <c r="G171" s="24">
        <v>5000</v>
      </c>
      <c r="H171" s="27" t="s">
        <v>48</v>
      </c>
      <c r="I171" s="25" t="s">
        <v>27</v>
      </c>
      <c r="J171" s="25">
        <v>211</v>
      </c>
      <c r="K171" s="28" t="s">
        <v>28</v>
      </c>
    </row>
    <row r="172" spans="1:11" ht="32" x14ac:dyDescent="0.2">
      <c r="A172" s="1">
        <v>9</v>
      </c>
      <c r="B172" s="22">
        <v>2</v>
      </c>
      <c r="C172" s="23" t="s">
        <v>203</v>
      </c>
      <c r="D172" s="24">
        <v>12200</v>
      </c>
      <c r="E172" s="25">
        <v>1</v>
      </c>
      <c r="F172" s="26">
        <v>0</v>
      </c>
      <c r="G172" s="24">
        <v>12187.79</v>
      </c>
      <c r="H172" s="27" t="s">
        <v>48</v>
      </c>
      <c r="I172" s="25" t="s">
        <v>35</v>
      </c>
      <c r="J172" s="25">
        <v>211</v>
      </c>
      <c r="K172" s="28" t="s">
        <v>28</v>
      </c>
    </row>
    <row r="173" spans="1:11" ht="32" x14ac:dyDescent="0.2">
      <c r="A173" s="1">
        <v>9</v>
      </c>
      <c r="B173" s="22">
        <v>3</v>
      </c>
      <c r="C173" s="23" t="s">
        <v>204</v>
      </c>
      <c r="D173" s="24">
        <v>10000</v>
      </c>
      <c r="E173" s="25">
        <v>1</v>
      </c>
      <c r="F173" s="26">
        <v>0</v>
      </c>
      <c r="G173" s="24">
        <v>9949.31</v>
      </c>
      <c r="H173" s="27" t="s">
        <v>25</v>
      </c>
      <c r="I173" s="25" t="s">
        <v>35</v>
      </c>
      <c r="J173" s="25">
        <v>211</v>
      </c>
      <c r="K173" s="28" t="s">
        <v>28</v>
      </c>
    </row>
    <row r="174" spans="1:11" ht="32" x14ac:dyDescent="0.2">
      <c r="A174" s="1">
        <v>9</v>
      </c>
      <c r="B174" s="22">
        <v>4</v>
      </c>
      <c r="C174" s="23" t="s">
        <v>205</v>
      </c>
      <c r="D174" s="24">
        <v>20293.673999999999</v>
      </c>
      <c r="E174" s="25">
        <v>1</v>
      </c>
      <c r="F174" s="26">
        <v>1</v>
      </c>
      <c r="G174" s="24">
        <v>19626.758000000002</v>
      </c>
      <c r="H174" s="27" t="s">
        <v>25</v>
      </c>
      <c r="I174" s="25" t="s">
        <v>17</v>
      </c>
      <c r="J174" s="25">
        <v>211</v>
      </c>
      <c r="K174" s="28" t="s">
        <v>28</v>
      </c>
    </row>
    <row r="175" spans="1:11" ht="64" x14ac:dyDescent="0.2">
      <c r="A175" s="1">
        <v>9</v>
      </c>
      <c r="B175" s="22">
        <v>5</v>
      </c>
      <c r="C175" s="23" t="s">
        <v>206</v>
      </c>
      <c r="D175" s="24">
        <v>5240.1409999999996</v>
      </c>
      <c r="E175" s="25">
        <v>1</v>
      </c>
      <c r="F175" s="26">
        <v>1</v>
      </c>
      <c r="G175" s="24">
        <v>5229.8950000000004</v>
      </c>
      <c r="H175" s="27" t="s">
        <v>25</v>
      </c>
      <c r="I175" s="25" t="s">
        <v>27</v>
      </c>
      <c r="J175" s="25">
        <v>211</v>
      </c>
      <c r="K175" s="28" t="s">
        <v>28</v>
      </c>
    </row>
    <row r="176" spans="1:11" ht="32" x14ac:dyDescent="0.2">
      <c r="A176" s="1">
        <v>9</v>
      </c>
      <c r="B176" s="22">
        <v>6</v>
      </c>
      <c r="C176" s="23" t="s">
        <v>207</v>
      </c>
      <c r="D176" s="24">
        <v>10568.324000000001</v>
      </c>
      <c r="E176" s="25">
        <v>1</v>
      </c>
      <c r="F176" s="26">
        <v>1</v>
      </c>
      <c r="G176" s="24">
        <v>10552.59</v>
      </c>
      <c r="H176" s="27" t="s">
        <v>23</v>
      </c>
      <c r="I176" s="25" t="s">
        <v>17</v>
      </c>
      <c r="J176" s="25">
        <v>211</v>
      </c>
      <c r="K176" s="28" t="s">
        <v>28</v>
      </c>
    </row>
    <row r="177" spans="1:11" ht="48" x14ac:dyDescent="0.2">
      <c r="A177" s="1">
        <v>9</v>
      </c>
      <c r="B177" s="22">
        <v>7</v>
      </c>
      <c r="C177" s="23" t="s">
        <v>208</v>
      </c>
      <c r="D177" s="24">
        <v>3750</v>
      </c>
      <c r="E177" s="25">
        <v>1</v>
      </c>
      <c r="F177" s="26">
        <v>1</v>
      </c>
      <c r="G177" s="24">
        <v>3750</v>
      </c>
      <c r="H177" s="27" t="s">
        <v>23</v>
      </c>
      <c r="I177" s="25" t="s">
        <v>17</v>
      </c>
      <c r="J177" s="25">
        <v>211</v>
      </c>
      <c r="K177" s="28" t="s">
        <v>28</v>
      </c>
    </row>
    <row r="178" spans="1:11" ht="48" x14ac:dyDescent="0.2">
      <c r="A178" s="1">
        <v>9</v>
      </c>
      <c r="B178" s="22">
        <v>8</v>
      </c>
      <c r="C178" s="23" t="s">
        <v>209</v>
      </c>
      <c r="D178" s="24">
        <v>5680</v>
      </c>
      <c r="E178" s="25">
        <v>1</v>
      </c>
      <c r="F178" s="26">
        <v>1</v>
      </c>
      <c r="G178" s="24">
        <v>5679.97</v>
      </c>
      <c r="H178" s="27" t="s">
        <v>23</v>
      </c>
      <c r="I178" s="25" t="s">
        <v>17</v>
      </c>
      <c r="J178" s="25">
        <v>211</v>
      </c>
      <c r="K178" s="28" t="s">
        <v>28</v>
      </c>
    </row>
    <row r="179" spans="1:11" ht="32" x14ac:dyDescent="0.2">
      <c r="A179" s="1">
        <v>9</v>
      </c>
      <c r="B179" s="22">
        <v>9</v>
      </c>
      <c r="C179" s="23" t="s">
        <v>210</v>
      </c>
      <c r="D179" s="24">
        <v>2013.43</v>
      </c>
      <c r="E179" s="25">
        <v>1</v>
      </c>
      <c r="F179" s="26">
        <v>1</v>
      </c>
      <c r="G179" s="24">
        <v>1983.33</v>
      </c>
      <c r="H179" s="27" t="s">
        <v>42</v>
      </c>
      <c r="I179" s="25" t="s">
        <v>27</v>
      </c>
      <c r="J179" s="25">
        <v>211</v>
      </c>
      <c r="K179" s="28" t="s">
        <v>28</v>
      </c>
    </row>
    <row r="180" spans="1:11" ht="48" x14ac:dyDescent="0.2">
      <c r="A180" s="1">
        <v>9</v>
      </c>
      <c r="B180" s="22">
        <v>10</v>
      </c>
      <c r="C180" s="23" t="s">
        <v>211</v>
      </c>
      <c r="D180" s="24">
        <v>9543</v>
      </c>
      <c r="E180" s="25">
        <v>1</v>
      </c>
      <c r="F180" s="26">
        <v>1</v>
      </c>
      <c r="G180" s="24">
        <v>9373.857</v>
      </c>
      <c r="H180" s="27" t="s">
        <v>25</v>
      </c>
      <c r="I180" s="25" t="s">
        <v>27</v>
      </c>
      <c r="J180" s="25">
        <v>211</v>
      </c>
      <c r="K180" s="28" t="s">
        <v>28</v>
      </c>
    </row>
    <row r="181" spans="1:11" ht="32" x14ac:dyDescent="0.2">
      <c r="A181" s="1">
        <v>9</v>
      </c>
      <c r="B181" s="22">
        <v>11</v>
      </c>
      <c r="C181" s="23" t="s">
        <v>212</v>
      </c>
      <c r="D181" s="24">
        <v>5000</v>
      </c>
      <c r="E181" s="25">
        <v>1</v>
      </c>
      <c r="F181" s="26">
        <v>0</v>
      </c>
      <c r="G181" s="24">
        <v>4999.37</v>
      </c>
      <c r="H181" s="27" t="s">
        <v>48</v>
      </c>
      <c r="I181" s="25" t="s">
        <v>17</v>
      </c>
      <c r="J181" s="25">
        <v>211</v>
      </c>
      <c r="K181" s="28" t="s">
        <v>28</v>
      </c>
    </row>
    <row r="182" spans="1:11" ht="32" x14ac:dyDescent="0.2">
      <c r="A182" s="1">
        <v>9</v>
      </c>
      <c r="B182" s="22">
        <v>12</v>
      </c>
      <c r="C182" s="23" t="s">
        <v>213</v>
      </c>
      <c r="D182" s="24">
        <v>6000</v>
      </c>
      <c r="E182" s="25">
        <v>1</v>
      </c>
      <c r="F182" s="26">
        <v>0</v>
      </c>
      <c r="G182" s="24">
        <v>5996.26</v>
      </c>
      <c r="H182" s="27" t="s">
        <v>48</v>
      </c>
      <c r="I182" s="25" t="s">
        <v>35</v>
      </c>
      <c r="J182" s="25">
        <v>211</v>
      </c>
      <c r="K182" s="28" t="s">
        <v>28</v>
      </c>
    </row>
    <row r="183" spans="1:11" ht="48" x14ac:dyDescent="0.2">
      <c r="A183" s="1">
        <v>9</v>
      </c>
      <c r="B183" s="22">
        <v>13</v>
      </c>
      <c r="C183" s="23" t="s">
        <v>214</v>
      </c>
      <c r="D183" s="24">
        <v>5632.2579999999998</v>
      </c>
      <c r="E183" s="25">
        <v>1</v>
      </c>
      <c r="F183" s="26">
        <v>0</v>
      </c>
      <c r="G183" s="24">
        <v>5630.3119999999999</v>
      </c>
      <c r="H183" s="27" t="s">
        <v>25</v>
      </c>
      <c r="I183" s="25" t="s">
        <v>35</v>
      </c>
      <c r="J183" s="25">
        <v>211</v>
      </c>
      <c r="K183" s="28" t="s">
        <v>28</v>
      </c>
    </row>
    <row r="184" spans="1:11" ht="32" x14ac:dyDescent="0.2">
      <c r="A184" s="1">
        <v>9</v>
      </c>
      <c r="B184" s="22">
        <v>14</v>
      </c>
      <c r="C184" s="23" t="s">
        <v>215</v>
      </c>
      <c r="D184" s="24">
        <v>4452.1899999999996</v>
      </c>
      <c r="E184" s="25">
        <v>1</v>
      </c>
      <c r="F184" s="26">
        <v>0</v>
      </c>
      <c r="G184" s="24">
        <v>3807.5219999999999</v>
      </c>
      <c r="H184" s="27" t="s">
        <v>42</v>
      </c>
      <c r="I184" s="25" t="s">
        <v>35</v>
      </c>
      <c r="J184" s="25">
        <v>211</v>
      </c>
      <c r="K184" s="28" t="s">
        <v>28</v>
      </c>
    </row>
    <row r="185" spans="1:11" ht="32" x14ac:dyDescent="0.2">
      <c r="A185" s="1">
        <v>9</v>
      </c>
      <c r="B185" s="22">
        <v>15</v>
      </c>
      <c r="C185" s="23" t="s">
        <v>216</v>
      </c>
      <c r="D185" s="24">
        <v>8000</v>
      </c>
      <c r="E185" s="25">
        <v>1</v>
      </c>
      <c r="F185" s="26">
        <v>0</v>
      </c>
      <c r="G185" s="24">
        <v>7993.0230000000001</v>
      </c>
      <c r="H185" s="27" t="s">
        <v>25</v>
      </c>
      <c r="I185" s="25" t="s">
        <v>35</v>
      </c>
      <c r="J185" s="25">
        <v>211</v>
      </c>
      <c r="K185" s="28" t="s">
        <v>28</v>
      </c>
    </row>
    <row r="186" spans="1:11" ht="48" x14ac:dyDescent="0.2">
      <c r="A186" s="1">
        <v>9</v>
      </c>
      <c r="B186" s="22">
        <v>16</v>
      </c>
      <c r="C186" s="23" t="s">
        <v>217</v>
      </c>
      <c r="D186" s="24">
        <v>12000</v>
      </c>
      <c r="E186" s="25">
        <v>1</v>
      </c>
      <c r="F186" s="26">
        <v>0</v>
      </c>
      <c r="G186" s="24">
        <v>11963.107</v>
      </c>
      <c r="H186" s="27" t="s">
        <v>25</v>
      </c>
      <c r="I186" s="25" t="s">
        <v>35</v>
      </c>
      <c r="J186" s="25">
        <v>211</v>
      </c>
      <c r="K186" s="28" t="s">
        <v>28</v>
      </c>
    </row>
    <row r="187" spans="1:11" ht="32" x14ac:dyDescent="0.2">
      <c r="A187" s="1">
        <v>9</v>
      </c>
      <c r="B187" s="22">
        <v>17</v>
      </c>
      <c r="C187" s="23" t="s">
        <v>218</v>
      </c>
      <c r="D187" s="24">
        <v>5000</v>
      </c>
      <c r="E187" s="25">
        <v>1</v>
      </c>
      <c r="F187" s="26">
        <v>0</v>
      </c>
      <c r="G187" s="24">
        <v>4995.174</v>
      </c>
      <c r="H187" s="27" t="s">
        <v>23</v>
      </c>
      <c r="I187" s="25" t="s">
        <v>35</v>
      </c>
      <c r="J187" s="25" t="s">
        <v>18</v>
      </c>
      <c r="K187" s="28" t="s">
        <v>28</v>
      </c>
    </row>
    <row r="188" spans="1:11" ht="32" x14ac:dyDescent="0.2">
      <c r="A188" s="1">
        <v>9</v>
      </c>
      <c r="B188" s="22">
        <v>18</v>
      </c>
      <c r="C188" s="23" t="s">
        <v>219</v>
      </c>
      <c r="D188" s="24">
        <v>6500</v>
      </c>
      <c r="E188" s="25">
        <v>1</v>
      </c>
      <c r="F188" s="26">
        <v>0</v>
      </c>
      <c r="G188" s="24">
        <v>6500</v>
      </c>
      <c r="H188" s="27" t="s">
        <v>23</v>
      </c>
      <c r="I188" s="25" t="s">
        <v>35</v>
      </c>
      <c r="J188" s="25">
        <v>211</v>
      </c>
      <c r="K188" s="28" t="s">
        <v>28</v>
      </c>
    </row>
    <row r="189" spans="1:11" ht="64" x14ac:dyDescent="0.2">
      <c r="A189" s="1">
        <v>9</v>
      </c>
      <c r="B189" s="22">
        <v>19</v>
      </c>
      <c r="C189" s="23" t="s">
        <v>220</v>
      </c>
      <c r="D189" s="24">
        <v>2729.3980000000001</v>
      </c>
      <c r="E189" s="25">
        <v>1</v>
      </c>
      <c r="F189" s="26">
        <v>1</v>
      </c>
      <c r="G189" s="24">
        <v>2411.1709999999998</v>
      </c>
      <c r="H189" s="27" t="s">
        <v>16</v>
      </c>
      <c r="I189" s="25" t="s">
        <v>45</v>
      </c>
      <c r="J189" s="25">
        <v>211</v>
      </c>
      <c r="K189" s="28" t="s">
        <v>28</v>
      </c>
    </row>
    <row r="190" spans="1:11" ht="48" x14ac:dyDescent="0.2">
      <c r="A190" s="1">
        <v>9</v>
      </c>
      <c r="B190" s="22">
        <v>20</v>
      </c>
      <c r="C190" s="23" t="s">
        <v>221</v>
      </c>
      <c r="D190" s="24">
        <v>3000</v>
      </c>
      <c r="E190" s="25">
        <v>1</v>
      </c>
      <c r="F190" s="26">
        <v>0</v>
      </c>
      <c r="G190" s="24">
        <v>3000</v>
      </c>
      <c r="H190" s="27" t="s">
        <v>93</v>
      </c>
      <c r="I190" s="25" t="s">
        <v>35</v>
      </c>
      <c r="J190" s="25">
        <v>211</v>
      </c>
      <c r="K190" s="28" t="s">
        <v>28</v>
      </c>
    </row>
    <row r="191" spans="1:11" ht="32" x14ac:dyDescent="0.2">
      <c r="A191" s="1">
        <v>9</v>
      </c>
      <c r="B191" s="22">
        <v>21</v>
      </c>
      <c r="C191" s="23" t="s">
        <v>222</v>
      </c>
      <c r="D191" s="24">
        <v>5700</v>
      </c>
      <c r="E191" s="25">
        <v>1</v>
      </c>
      <c r="F191" s="26">
        <v>1</v>
      </c>
      <c r="G191" s="24">
        <v>5699.99</v>
      </c>
      <c r="H191" s="27" t="s">
        <v>48</v>
      </c>
      <c r="I191" s="25" t="s">
        <v>27</v>
      </c>
      <c r="J191" s="25">
        <v>543</v>
      </c>
      <c r="K191" s="28" t="s">
        <v>28</v>
      </c>
    </row>
    <row r="192" spans="1:11" ht="32" x14ac:dyDescent="0.2">
      <c r="A192" s="1">
        <v>9</v>
      </c>
      <c r="B192" s="22">
        <v>22</v>
      </c>
      <c r="C192" s="23" t="s">
        <v>223</v>
      </c>
      <c r="D192" s="24">
        <v>5366</v>
      </c>
      <c r="E192" s="25">
        <v>1</v>
      </c>
      <c r="F192" s="26">
        <v>1</v>
      </c>
      <c r="G192" s="24">
        <v>4968.9219999999996</v>
      </c>
      <c r="H192" s="27" t="s">
        <v>48</v>
      </c>
      <c r="I192" s="25" t="s">
        <v>17</v>
      </c>
      <c r="J192" s="25">
        <v>543</v>
      </c>
      <c r="K192" s="28"/>
    </row>
    <row r="193" spans="1:11" ht="48" x14ac:dyDescent="0.2">
      <c r="A193" s="1">
        <v>9</v>
      </c>
      <c r="B193" s="22">
        <v>23</v>
      </c>
      <c r="C193" s="23" t="s">
        <v>224</v>
      </c>
      <c r="D193" s="24">
        <v>4335.4009999999998</v>
      </c>
      <c r="E193" s="25">
        <v>1</v>
      </c>
      <c r="F193" s="26">
        <v>0</v>
      </c>
      <c r="G193" s="24">
        <v>4276.4229999999998</v>
      </c>
      <c r="H193" s="27" t="s">
        <v>48</v>
      </c>
      <c r="I193" s="25" t="s">
        <v>35</v>
      </c>
      <c r="J193" s="25">
        <v>543</v>
      </c>
      <c r="K193" s="55" t="s">
        <v>225</v>
      </c>
    </row>
    <row r="194" spans="1:11" ht="32" x14ac:dyDescent="0.2">
      <c r="A194" s="1">
        <v>9</v>
      </c>
      <c r="B194" s="22">
        <v>24</v>
      </c>
      <c r="C194" s="23" t="s">
        <v>226</v>
      </c>
      <c r="D194" s="24">
        <v>10000</v>
      </c>
      <c r="E194" s="25">
        <v>1</v>
      </c>
      <c r="F194" s="26">
        <v>0</v>
      </c>
      <c r="G194" s="24">
        <v>7907.5959999999995</v>
      </c>
      <c r="H194" s="27" t="s">
        <v>48</v>
      </c>
      <c r="I194" s="25" t="s">
        <v>17</v>
      </c>
      <c r="J194" s="25">
        <v>543</v>
      </c>
      <c r="K194" s="28" t="s">
        <v>28</v>
      </c>
    </row>
    <row r="195" spans="1:11" ht="48" x14ac:dyDescent="0.2">
      <c r="A195" s="1">
        <v>9</v>
      </c>
      <c r="B195" s="22">
        <v>25</v>
      </c>
      <c r="C195" s="23" t="s">
        <v>227</v>
      </c>
      <c r="D195" s="24">
        <v>5327.2150000000001</v>
      </c>
      <c r="E195" s="25">
        <v>1</v>
      </c>
      <c r="F195" s="26">
        <v>1</v>
      </c>
      <c r="G195" s="24">
        <v>5327.2150000000001</v>
      </c>
      <c r="H195" s="27" t="s">
        <v>23</v>
      </c>
      <c r="I195" s="25" t="s">
        <v>17</v>
      </c>
      <c r="J195" s="25">
        <v>543</v>
      </c>
      <c r="K195" s="28"/>
    </row>
    <row r="196" spans="1:11" ht="48" x14ac:dyDescent="0.2">
      <c r="A196" s="1">
        <v>9</v>
      </c>
      <c r="B196" s="22">
        <v>26</v>
      </c>
      <c r="C196" s="23" t="s">
        <v>228</v>
      </c>
      <c r="D196" s="24">
        <v>9756.7260000000006</v>
      </c>
      <c r="E196" s="25">
        <v>1</v>
      </c>
      <c r="F196" s="26">
        <v>1</v>
      </c>
      <c r="G196" s="24">
        <v>9679.6779999999999</v>
      </c>
      <c r="H196" s="27" t="s">
        <v>25</v>
      </c>
      <c r="I196" s="25" t="s">
        <v>27</v>
      </c>
      <c r="J196" s="25">
        <v>543</v>
      </c>
      <c r="K196" s="28"/>
    </row>
    <row r="197" spans="1:11" ht="32" x14ac:dyDescent="0.2">
      <c r="A197" s="1">
        <v>9</v>
      </c>
      <c r="B197" s="22">
        <v>27</v>
      </c>
      <c r="C197" s="23" t="s">
        <v>229</v>
      </c>
      <c r="D197" s="24">
        <v>12370.088</v>
      </c>
      <c r="E197" s="25">
        <v>1</v>
      </c>
      <c r="F197" s="26">
        <v>1</v>
      </c>
      <c r="G197" s="24">
        <v>11852.001</v>
      </c>
      <c r="H197" s="27" t="s">
        <v>23</v>
      </c>
      <c r="I197" s="25" t="s">
        <v>35</v>
      </c>
      <c r="J197" s="25">
        <v>543</v>
      </c>
      <c r="K197" s="28"/>
    </row>
    <row r="198" spans="1:11" ht="48" x14ac:dyDescent="0.2">
      <c r="A198" s="1">
        <v>9</v>
      </c>
      <c r="B198" s="22">
        <v>28</v>
      </c>
      <c r="C198" s="23" t="s">
        <v>230</v>
      </c>
      <c r="D198" s="24">
        <v>9623</v>
      </c>
      <c r="E198" s="25">
        <v>1</v>
      </c>
      <c r="F198" s="26">
        <v>1</v>
      </c>
      <c r="G198" s="24">
        <v>9377.8130000000001</v>
      </c>
      <c r="H198" s="27" t="s">
        <v>25</v>
      </c>
      <c r="I198" s="25" t="s">
        <v>27</v>
      </c>
      <c r="J198" s="25">
        <v>543</v>
      </c>
      <c r="K198" s="28"/>
    </row>
    <row r="199" spans="1:11" ht="32" x14ac:dyDescent="0.2">
      <c r="A199" s="1">
        <v>9</v>
      </c>
      <c r="B199" s="22">
        <v>29</v>
      </c>
      <c r="C199" s="23" t="s">
        <v>231</v>
      </c>
      <c r="D199" s="24">
        <v>1000</v>
      </c>
      <c r="E199" s="25">
        <v>1</v>
      </c>
      <c r="F199" s="26">
        <v>0</v>
      </c>
      <c r="G199" s="24">
        <v>0</v>
      </c>
      <c r="H199" s="27" t="s">
        <v>23</v>
      </c>
      <c r="I199" s="25" t="s">
        <v>35</v>
      </c>
      <c r="J199" s="25">
        <v>543</v>
      </c>
      <c r="K199" s="28"/>
    </row>
    <row r="200" spans="1:11" ht="32" x14ac:dyDescent="0.2">
      <c r="A200" s="1">
        <v>9</v>
      </c>
      <c r="B200" s="22">
        <v>30</v>
      </c>
      <c r="C200" s="23" t="s">
        <v>232</v>
      </c>
      <c r="D200" s="24">
        <v>3000</v>
      </c>
      <c r="E200" s="25">
        <v>1</v>
      </c>
      <c r="F200" s="26">
        <v>0</v>
      </c>
      <c r="G200" s="24">
        <v>0</v>
      </c>
      <c r="H200" s="27" t="s">
        <v>48</v>
      </c>
      <c r="I200" s="25" t="s">
        <v>35</v>
      </c>
      <c r="J200" s="25">
        <v>543</v>
      </c>
      <c r="K200" s="28"/>
    </row>
    <row r="201" spans="1:11" ht="49" thickBot="1" x14ac:dyDescent="0.25">
      <c r="A201" s="1">
        <v>9</v>
      </c>
      <c r="B201" s="22">
        <v>31</v>
      </c>
      <c r="C201" s="35" t="s">
        <v>233</v>
      </c>
      <c r="D201" s="36">
        <v>11270</v>
      </c>
      <c r="E201" s="37">
        <v>1</v>
      </c>
      <c r="F201" s="38">
        <v>0</v>
      </c>
      <c r="G201" s="36">
        <v>11239.107</v>
      </c>
      <c r="H201" s="39" t="s">
        <v>159</v>
      </c>
      <c r="I201" s="37" t="s">
        <v>27</v>
      </c>
      <c r="J201" s="37">
        <v>543</v>
      </c>
      <c r="K201" s="40"/>
    </row>
    <row r="202" spans="1:11" ht="48" x14ac:dyDescent="0.2">
      <c r="A202" s="1">
        <v>10</v>
      </c>
      <c r="B202" s="15"/>
      <c r="C202" s="16" t="s">
        <v>234</v>
      </c>
      <c r="D202" s="17">
        <f>SUM(D203:D217)</f>
        <v>166638.42599999998</v>
      </c>
      <c r="E202" s="41">
        <f>SUM(E203:E217)</f>
        <v>15</v>
      </c>
      <c r="F202" s="41">
        <f>SUM(F203:F217)</f>
        <v>8</v>
      </c>
      <c r="G202" s="17">
        <f>SUM(G203:G217)</f>
        <v>145155.39899999998</v>
      </c>
      <c r="H202" s="42"/>
      <c r="I202" s="41"/>
      <c r="J202" s="41"/>
      <c r="K202" s="43"/>
    </row>
    <row r="203" spans="1:11" ht="32" x14ac:dyDescent="0.2">
      <c r="A203" s="1">
        <v>10</v>
      </c>
      <c r="B203" s="45">
        <v>1</v>
      </c>
      <c r="C203" s="29" t="s">
        <v>235</v>
      </c>
      <c r="D203" s="30">
        <v>12374.546</v>
      </c>
      <c r="E203" s="31">
        <v>1</v>
      </c>
      <c r="F203" s="32"/>
      <c r="G203" s="30">
        <v>12302.771000000001</v>
      </c>
      <c r="H203" s="33" t="s">
        <v>48</v>
      </c>
      <c r="I203" s="31" t="s">
        <v>35</v>
      </c>
      <c r="J203" s="31" t="s">
        <v>18</v>
      </c>
      <c r="K203" s="34" t="s">
        <v>21</v>
      </c>
    </row>
    <row r="204" spans="1:11" ht="32" x14ac:dyDescent="0.2">
      <c r="A204" s="1">
        <v>10</v>
      </c>
      <c r="B204" s="45">
        <v>2</v>
      </c>
      <c r="C204" s="29" t="s">
        <v>236</v>
      </c>
      <c r="D204" s="30">
        <v>5309.3779999999997</v>
      </c>
      <c r="E204" s="31">
        <v>1</v>
      </c>
      <c r="F204" s="32"/>
      <c r="G204" s="30">
        <v>5308.826</v>
      </c>
      <c r="H204" s="33" t="s">
        <v>25</v>
      </c>
      <c r="I204" s="31" t="s">
        <v>35</v>
      </c>
      <c r="J204" s="31" t="s">
        <v>18</v>
      </c>
      <c r="K204" s="34" t="s">
        <v>21</v>
      </c>
    </row>
    <row r="205" spans="1:11" ht="32" x14ac:dyDescent="0.2">
      <c r="A205" s="1">
        <v>10</v>
      </c>
      <c r="B205" s="45">
        <v>3</v>
      </c>
      <c r="C205" s="29" t="s">
        <v>237</v>
      </c>
      <c r="D205" s="30">
        <v>12007.241</v>
      </c>
      <c r="E205" s="31">
        <v>1</v>
      </c>
      <c r="F205" s="32">
        <v>1</v>
      </c>
      <c r="G205" s="30">
        <v>11196.441999999999</v>
      </c>
      <c r="H205" s="33" t="s">
        <v>42</v>
      </c>
      <c r="I205" s="31" t="s">
        <v>35</v>
      </c>
      <c r="J205" s="31">
        <v>211</v>
      </c>
      <c r="K205" s="34"/>
    </row>
    <row r="206" spans="1:11" ht="64" x14ac:dyDescent="0.2">
      <c r="A206" s="1">
        <v>10</v>
      </c>
      <c r="B206" s="45">
        <v>4</v>
      </c>
      <c r="C206" s="29" t="s">
        <v>238</v>
      </c>
      <c r="D206" s="30">
        <v>4867.6279999999997</v>
      </c>
      <c r="E206" s="31">
        <v>1</v>
      </c>
      <c r="F206" s="32">
        <v>1</v>
      </c>
      <c r="G206" s="30">
        <v>4835.0370000000003</v>
      </c>
      <c r="H206" s="33" t="s">
        <v>16</v>
      </c>
      <c r="I206" s="31" t="s">
        <v>27</v>
      </c>
      <c r="J206" s="31">
        <v>211</v>
      </c>
      <c r="K206" s="34" t="s">
        <v>28</v>
      </c>
    </row>
    <row r="207" spans="1:11" ht="32" x14ac:dyDescent="0.2">
      <c r="A207" s="1">
        <v>10</v>
      </c>
      <c r="B207" s="45">
        <v>5</v>
      </c>
      <c r="C207" s="29" t="s">
        <v>239</v>
      </c>
      <c r="D207" s="30">
        <f>25672.075-3000</f>
        <v>22672.075000000001</v>
      </c>
      <c r="E207" s="31">
        <v>1</v>
      </c>
      <c r="F207" s="32">
        <v>1</v>
      </c>
      <c r="G207" s="30">
        <v>22672.075000000001</v>
      </c>
      <c r="H207" s="33" t="s">
        <v>23</v>
      </c>
      <c r="I207" s="31" t="s">
        <v>35</v>
      </c>
      <c r="J207" s="31" t="s">
        <v>18</v>
      </c>
      <c r="K207" s="28" t="s">
        <v>19</v>
      </c>
    </row>
    <row r="208" spans="1:11" ht="32" x14ac:dyDescent="0.2">
      <c r="A208" s="1">
        <v>10</v>
      </c>
      <c r="B208" s="45">
        <v>6</v>
      </c>
      <c r="C208" s="29" t="s">
        <v>240</v>
      </c>
      <c r="D208" s="30">
        <f>13687.988+63.965</f>
        <v>13751.953</v>
      </c>
      <c r="E208" s="31">
        <v>1</v>
      </c>
      <c r="F208" s="32"/>
      <c r="G208" s="30">
        <v>2289.2800000000002</v>
      </c>
      <c r="H208" s="33" t="s">
        <v>23</v>
      </c>
      <c r="I208" s="31" t="s">
        <v>35</v>
      </c>
      <c r="J208" s="31" t="s">
        <v>18</v>
      </c>
      <c r="K208" s="34" t="s">
        <v>78</v>
      </c>
    </row>
    <row r="209" spans="1:11" ht="16" x14ac:dyDescent="0.2">
      <c r="A209" s="1">
        <v>10</v>
      </c>
      <c r="B209" s="45">
        <v>7</v>
      </c>
      <c r="C209" s="29" t="s">
        <v>241</v>
      </c>
      <c r="D209" s="30">
        <v>21424.441999999999</v>
      </c>
      <c r="E209" s="31">
        <v>1</v>
      </c>
      <c r="F209" s="32"/>
      <c r="G209" s="30">
        <v>21364.501</v>
      </c>
      <c r="H209" s="33" t="s">
        <v>23</v>
      </c>
      <c r="I209" s="31" t="s">
        <v>35</v>
      </c>
      <c r="J209" s="31">
        <v>211</v>
      </c>
      <c r="K209" s="34"/>
    </row>
    <row r="210" spans="1:11" ht="48" x14ac:dyDescent="0.2">
      <c r="A210" s="1">
        <v>10</v>
      </c>
      <c r="B210" s="45">
        <v>8</v>
      </c>
      <c r="C210" s="29" t="s">
        <v>242</v>
      </c>
      <c r="D210" s="30">
        <v>9000</v>
      </c>
      <c r="E210" s="31">
        <v>1</v>
      </c>
      <c r="F210" s="32"/>
      <c r="G210" s="30">
        <v>8975.3379999999997</v>
      </c>
      <c r="H210" s="33" t="s">
        <v>23</v>
      </c>
      <c r="I210" s="31" t="s">
        <v>35</v>
      </c>
      <c r="J210" s="31" t="s">
        <v>18</v>
      </c>
      <c r="K210" s="28" t="s">
        <v>19</v>
      </c>
    </row>
    <row r="211" spans="1:11" ht="32" x14ac:dyDescent="0.2">
      <c r="A211" s="1">
        <v>10</v>
      </c>
      <c r="B211" s="45">
        <v>9</v>
      </c>
      <c r="C211" s="23" t="s">
        <v>243</v>
      </c>
      <c r="D211" s="24">
        <v>10309.784</v>
      </c>
      <c r="E211" s="25">
        <v>1</v>
      </c>
      <c r="F211" s="26">
        <v>1</v>
      </c>
      <c r="G211" s="24">
        <v>9993.6689999999999</v>
      </c>
      <c r="H211" s="27" t="s">
        <v>23</v>
      </c>
      <c r="I211" s="25" t="s">
        <v>35</v>
      </c>
      <c r="J211" s="25">
        <v>211</v>
      </c>
      <c r="K211" s="28"/>
    </row>
    <row r="212" spans="1:11" ht="32" x14ac:dyDescent="0.2">
      <c r="A212" s="1">
        <v>10</v>
      </c>
      <c r="B212" s="45">
        <v>10</v>
      </c>
      <c r="C212" s="29" t="s">
        <v>244</v>
      </c>
      <c r="D212" s="30">
        <v>11209.26</v>
      </c>
      <c r="E212" s="31">
        <v>1</v>
      </c>
      <c r="F212" s="32"/>
      <c r="G212" s="30">
        <v>7758.0079999999998</v>
      </c>
      <c r="H212" s="33" t="s">
        <v>23</v>
      </c>
      <c r="I212" s="31" t="s">
        <v>27</v>
      </c>
      <c r="J212" s="31" t="s">
        <v>18</v>
      </c>
      <c r="K212" s="28" t="s">
        <v>19</v>
      </c>
    </row>
    <row r="213" spans="1:11" ht="64" x14ac:dyDescent="0.2">
      <c r="A213" s="1">
        <v>10</v>
      </c>
      <c r="B213" s="45">
        <v>11</v>
      </c>
      <c r="C213" s="29" t="s">
        <v>245</v>
      </c>
      <c r="D213" s="30">
        <v>15438.95</v>
      </c>
      <c r="E213" s="31">
        <v>1</v>
      </c>
      <c r="F213" s="32">
        <v>1</v>
      </c>
      <c r="G213" s="30">
        <v>14855.539000000001</v>
      </c>
      <c r="H213" s="33" t="s">
        <v>25</v>
      </c>
      <c r="I213" s="31" t="s">
        <v>17</v>
      </c>
      <c r="J213" s="31" t="s">
        <v>18</v>
      </c>
      <c r="K213" s="28" t="s">
        <v>19</v>
      </c>
    </row>
    <row r="214" spans="1:11" ht="32" x14ac:dyDescent="0.2">
      <c r="A214" s="1">
        <v>10</v>
      </c>
      <c r="B214" s="45">
        <v>12</v>
      </c>
      <c r="C214" s="29" t="s">
        <v>246</v>
      </c>
      <c r="D214" s="30">
        <f>19852.219-3000</f>
        <v>16852.219000000001</v>
      </c>
      <c r="E214" s="31">
        <v>1</v>
      </c>
      <c r="F214" s="32"/>
      <c r="G214" s="30">
        <v>13488.463</v>
      </c>
      <c r="H214" s="33" t="s">
        <v>25</v>
      </c>
      <c r="I214" s="31" t="s">
        <v>17</v>
      </c>
      <c r="J214" s="31" t="s">
        <v>18</v>
      </c>
      <c r="K214" s="28" t="s">
        <v>19</v>
      </c>
    </row>
    <row r="215" spans="1:11" ht="32" x14ac:dyDescent="0.2">
      <c r="A215" s="1">
        <v>10</v>
      </c>
      <c r="B215" s="45">
        <v>13</v>
      </c>
      <c r="C215" s="29" t="s">
        <v>247</v>
      </c>
      <c r="D215" s="30">
        <v>7329.1120000000001</v>
      </c>
      <c r="E215" s="31">
        <v>1</v>
      </c>
      <c r="F215" s="32">
        <v>1</v>
      </c>
      <c r="G215" s="30">
        <v>6028.3019999999997</v>
      </c>
      <c r="H215" s="33" t="s">
        <v>25</v>
      </c>
      <c r="I215" s="31" t="s">
        <v>27</v>
      </c>
      <c r="J215" s="31" t="s">
        <v>18</v>
      </c>
      <c r="K215" s="28" t="s">
        <v>19</v>
      </c>
    </row>
    <row r="216" spans="1:11" s="62" customFormat="1" ht="32" x14ac:dyDescent="0.2">
      <c r="A216" s="56">
        <v>10</v>
      </c>
      <c r="B216" s="45">
        <v>14</v>
      </c>
      <c r="C216" s="44" t="s">
        <v>248</v>
      </c>
      <c r="D216" s="57">
        <v>3696.2530000000002</v>
      </c>
      <c r="E216" s="59">
        <v>1</v>
      </c>
      <c r="F216" s="49">
        <v>1</v>
      </c>
      <c r="G216" s="58">
        <v>3691.5630000000001</v>
      </c>
      <c r="H216" s="60" t="s">
        <v>48</v>
      </c>
      <c r="I216" s="59" t="s">
        <v>17</v>
      </c>
      <c r="J216" s="59">
        <v>211</v>
      </c>
      <c r="K216" s="61"/>
    </row>
    <row r="217" spans="1:11" ht="33" thickBot="1" x14ac:dyDescent="0.25">
      <c r="A217" s="1">
        <v>10</v>
      </c>
      <c r="B217" s="45">
        <v>15</v>
      </c>
      <c r="C217" s="35" t="s">
        <v>249</v>
      </c>
      <c r="D217" s="36">
        <v>395.58499999999998</v>
      </c>
      <c r="E217" s="37">
        <v>1</v>
      </c>
      <c r="F217" s="32">
        <v>1</v>
      </c>
      <c r="G217" s="24">
        <v>395.58499999999998</v>
      </c>
      <c r="H217" s="39" t="s">
        <v>25</v>
      </c>
      <c r="I217" s="37" t="s">
        <v>35</v>
      </c>
      <c r="J217" s="37">
        <v>211</v>
      </c>
      <c r="K217" s="40" t="s">
        <v>30</v>
      </c>
    </row>
    <row r="218" spans="1:11" ht="48" x14ac:dyDescent="0.2">
      <c r="A218" s="1">
        <v>11</v>
      </c>
      <c r="B218" s="15"/>
      <c r="C218" s="16" t="s">
        <v>250</v>
      </c>
      <c r="D218" s="17">
        <f>SUM(D219:D227)</f>
        <v>87241.822</v>
      </c>
      <c r="E218" s="41">
        <f>SUM(E219:E227)</f>
        <v>9</v>
      </c>
      <c r="F218" s="41">
        <f>SUM(F219:F227)</f>
        <v>3</v>
      </c>
      <c r="G218" s="17">
        <f>SUM(G219:G227)</f>
        <v>63874.903999999995</v>
      </c>
      <c r="H218" s="42"/>
      <c r="I218" s="41"/>
      <c r="J218" s="41"/>
      <c r="K218" s="43"/>
    </row>
    <row r="219" spans="1:11" ht="32" x14ac:dyDescent="0.2">
      <c r="A219" s="1">
        <v>11</v>
      </c>
      <c r="B219" s="45">
        <v>1</v>
      </c>
      <c r="C219" s="29" t="s">
        <v>251</v>
      </c>
      <c r="D219" s="30">
        <v>542.48199999999997</v>
      </c>
      <c r="E219" s="63">
        <v>1</v>
      </c>
      <c r="F219" s="64">
        <v>1</v>
      </c>
      <c r="G219" s="58">
        <v>542.48199999999997</v>
      </c>
      <c r="H219" s="33" t="s">
        <v>93</v>
      </c>
      <c r="I219" s="31" t="s">
        <v>35</v>
      </c>
      <c r="J219" s="31">
        <v>211</v>
      </c>
      <c r="K219" s="34" t="s">
        <v>30</v>
      </c>
    </row>
    <row r="220" spans="1:11" ht="32" x14ac:dyDescent="0.2">
      <c r="A220" s="1">
        <v>11</v>
      </c>
      <c r="B220" s="45">
        <v>2</v>
      </c>
      <c r="C220" s="29" t="s">
        <v>252</v>
      </c>
      <c r="D220" s="30">
        <v>10988.906999999999</v>
      </c>
      <c r="E220" s="31">
        <v>1</v>
      </c>
      <c r="F220" s="32"/>
      <c r="G220" s="30">
        <v>1159.0530000000001</v>
      </c>
      <c r="H220" s="33" t="s">
        <v>93</v>
      </c>
      <c r="I220" s="31" t="s">
        <v>35</v>
      </c>
      <c r="J220" s="31" t="s">
        <v>18</v>
      </c>
      <c r="K220" s="34" t="s">
        <v>21</v>
      </c>
    </row>
    <row r="221" spans="1:11" ht="32" x14ac:dyDescent="0.2">
      <c r="A221" s="1">
        <v>11</v>
      </c>
      <c r="B221" s="22">
        <v>3</v>
      </c>
      <c r="C221" s="23" t="s">
        <v>253</v>
      </c>
      <c r="D221" s="24">
        <v>22762.308000000001</v>
      </c>
      <c r="E221" s="25">
        <v>1</v>
      </c>
      <c r="F221" s="26"/>
      <c r="G221" s="24">
        <v>16791.073</v>
      </c>
      <c r="H221" s="27" t="s">
        <v>23</v>
      </c>
      <c r="I221" s="25" t="s">
        <v>35</v>
      </c>
      <c r="J221" s="25">
        <v>211</v>
      </c>
      <c r="K221" s="28" t="s">
        <v>28</v>
      </c>
    </row>
    <row r="222" spans="1:11" ht="48" x14ac:dyDescent="0.2">
      <c r="A222" s="1">
        <v>11</v>
      </c>
      <c r="B222" s="45">
        <v>4</v>
      </c>
      <c r="C222" s="23" t="s">
        <v>254</v>
      </c>
      <c r="D222" s="24">
        <v>12927.675999999999</v>
      </c>
      <c r="E222" s="25">
        <v>1</v>
      </c>
      <c r="F222" s="26">
        <v>1</v>
      </c>
      <c r="G222" s="24">
        <v>12704.4</v>
      </c>
      <c r="H222" s="27" t="s">
        <v>48</v>
      </c>
      <c r="I222" s="25" t="s">
        <v>17</v>
      </c>
      <c r="J222" s="25">
        <v>211</v>
      </c>
      <c r="K222" s="28" t="s">
        <v>28</v>
      </c>
    </row>
    <row r="223" spans="1:11" ht="64" x14ac:dyDescent="0.2">
      <c r="A223" s="1">
        <v>11</v>
      </c>
      <c r="B223" s="45">
        <v>5</v>
      </c>
      <c r="C223" s="23" t="s">
        <v>255</v>
      </c>
      <c r="D223" s="24">
        <v>5629.085</v>
      </c>
      <c r="E223" s="25">
        <v>1</v>
      </c>
      <c r="F223" s="26"/>
      <c r="G223" s="24">
        <v>4010.2930000000001</v>
      </c>
      <c r="H223" s="27" t="s">
        <v>25</v>
      </c>
      <c r="I223" s="25" t="s">
        <v>27</v>
      </c>
      <c r="J223" s="25">
        <v>211</v>
      </c>
      <c r="K223" s="28" t="s">
        <v>28</v>
      </c>
    </row>
    <row r="224" spans="1:11" ht="48" x14ac:dyDescent="0.2">
      <c r="A224" s="1">
        <v>11</v>
      </c>
      <c r="B224" s="22">
        <v>6</v>
      </c>
      <c r="C224" s="23" t="s">
        <v>256</v>
      </c>
      <c r="D224" s="24">
        <f>24233.463-13272.788</f>
        <v>10960.674999999999</v>
      </c>
      <c r="E224" s="25">
        <v>1</v>
      </c>
      <c r="F224" s="26"/>
      <c r="G224" s="24">
        <v>9003.9940000000006</v>
      </c>
      <c r="H224" s="27" t="s">
        <v>25</v>
      </c>
      <c r="I224" s="25" t="s">
        <v>17</v>
      </c>
      <c r="J224" s="31" t="s">
        <v>18</v>
      </c>
      <c r="K224" s="34" t="s">
        <v>21</v>
      </c>
    </row>
    <row r="225" spans="1:11" ht="32" x14ac:dyDescent="0.2">
      <c r="A225" s="1">
        <v>11</v>
      </c>
      <c r="B225" s="45">
        <v>7</v>
      </c>
      <c r="C225" s="23" t="s">
        <v>257</v>
      </c>
      <c r="D225" s="24">
        <v>14125.977000000001</v>
      </c>
      <c r="E225" s="25">
        <v>1</v>
      </c>
      <c r="F225" s="26">
        <v>1</v>
      </c>
      <c r="G225" s="24">
        <v>13666.784</v>
      </c>
      <c r="H225" s="27" t="s">
        <v>25</v>
      </c>
      <c r="I225" s="25" t="s">
        <v>17</v>
      </c>
      <c r="J225" s="25">
        <v>211</v>
      </c>
      <c r="K225" s="28" t="s">
        <v>28</v>
      </c>
    </row>
    <row r="226" spans="1:11" ht="32" x14ac:dyDescent="0.2">
      <c r="A226" s="1">
        <v>11</v>
      </c>
      <c r="B226" s="45">
        <v>8</v>
      </c>
      <c r="C226" s="23" t="s">
        <v>258</v>
      </c>
      <c r="D226" s="24">
        <v>6689.7120000000004</v>
      </c>
      <c r="E226" s="25">
        <v>1</v>
      </c>
      <c r="F226" s="26"/>
      <c r="G226" s="24">
        <v>5996.8249999999998</v>
      </c>
      <c r="H226" s="27" t="s">
        <v>23</v>
      </c>
      <c r="I226" s="25" t="s">
        <v>35</v>
      </c>
      <c r="J226" s="25" t="s">
        <v>18</v>
      </c>
      <c r="K226" s="28" t="s">
        <v>78</v>
      </c>
    </row>
    <row r="227" spans="1:11" ht="17" thickBot="1" x14ac:dyDescent="0.25">
      <c r="A227" s="65">
        <v>11</v>
      </c>
      <c r="B227" s="22">
        <v>9</v>
      </c>
      <c r="C227" s="23" t="s">
        <v>259</v>
      </c>
      <c r="D227" s="24">
        <v>2615</v>
      </c>
      <c r="E227" s="25">
        <v>1</v>
      </c>
      <c r="F227" s="26"/>
      <c r="G227" s="24">
        <v>0</v>
      </c>
      <c r="H227" s="27" t="s">
        <v>93</v>
      </c>
      <c r="I227" s="25" t="s">
        <v>35</v>
      </c>
      <c r="J227" s="31"/>
      <c r="K227" s="28"/>
    </row>
    <row r="228" spans="1:11" ht="48" x14ac:dyDescent="0.2">
      <c r="A228" s="1">
        <v>12</v>
      </c>
      <c r="B228" s="15"/>
      <c r="C228" s="16" t="s">
        <v>260</v>
      </c>
      <c r="D228" s="17">
        <f>SUM(D229:D235,D238:D253)</f>
        <v>226796.92199999996</v>
      </c>
      <c r="E228" s="66">
        <f>SUM(E229:E253)</f>
        <v>24</v>
      </c>
      <c r="F228" s="66">
        <f>SUM(F229:F253)</f>
        <v>21</v>
      </c>
      <c r="G228" s="17">
        <f>SUM(G229:G235,G238:G253)</f>
        <v>205456.87499999994</v>
      </c>
      <c r="H228" s="42"/>
      <c r="I228" s="41"/>
      <c r="J228" s="41"/>
      <c r="K228" s="43"/>
    </row>
    <row r="229" spans="1:11" ht="48" x14ac:dyDescent="0.2">
      <c r="A229" s="1">
        <v>12</v>
      </c>
      <c r="B229" s="67">
        <v>1</v>
      </c>
      <c r="C229" s="68" t="s">
        <v>261</v>
      </c>
      <c r="D229" s="69">
        <v>5736.2</v>
      </c>
      <c r="E229" s="70">
        <v>1</v>
      </c>
      <c r="F229" s="26">
        <v>1</v>
      </c>
      <c r="G229" s="69">
        <v>4722.8379999999997</v>
      </c>
      <c r="H229" s="71" t="s">
        <v>25</v>
      </c>
      <c r="I229" s="70" t="s">
        <v>27</v>
      </c>
      <c r="J229" s="70">
        <v>211</v>
      </c>
      <c r="K229" s="55" t="s">
        <v>28</v>
      </c>
    </row>
    <row r="230" spans="1:11" ht="48" x14ac:dyDescent="0.2">
      <c r="A230" s="1">
        <v>12</v>
      </c>
      <c r="B230" s="67">
        <v>2</v>
      </c>
      <c r="C230" s="68" t="s">
        <v>262</v>
      </c>
      <c r="D230" s="69">
        <v>34838.421000000002</v>
      </c>
      <c r="E230" s="70">
        <v>1</v>
      </c>
      <c r="F230" s="26">
        <v>1</v>
      </c>
      <c r="G230" s="69">
        <v>34608.828999999998</v>
      </c>
      <c r="H230" s="71" t="s">
        <v>16</v>
      </c>
      <c r="I230" s="70" t="s">
        <v>17</v>
      </c>
      <c r="J230" s="70">
        <v>211</v>
      </c>
      <c r="K230" s="55" t="s">
        <v>28</v>
      </c>
    </row>
    <row r="231" spans="1:11" ht="48" x14ac:dyDescent="0.2">
      <c r="A231" s="1">
        <v>12</v>
      </c>
      <c r="B231" s="67">
        <v>3</v>
      </c>
      <c r="C231" s="68" t="s">
        <v>263</v>
      </c>
      <c r="D231" s="69">
        <v>14132.99</v>
      </c>
      <c r="E231" s="70">
        <v>1</v>
      </c>
      <c r="F231" s="26">
        <v>1</v>
      </c>
      <c r="G231" s="69">
        <v>13492.700999999999</v>
      </c>
      <c r="H231" s="71" t="s">
        <v>25</v>
      </c>
      <c r="I231" s="70" t="s">
        <v>27</v>
      </c>
      <c r="J231" s="70">
        <v>211</v>
      </c>
      <c r="K231" s="55" t="s">
        <v>28</v>
      </c>
    </row>
    <row r="232" spans="1:11" ht="32" x14ac:dyDescent="0.2">
      <c r="A232" s="1">
        <v>12</v>
      </c>
      <c r="B232" s="67">
        <v>4</v>
      </c>
      <c r="C232" s="68" t="s">
        <v>264</v>
      </c>
      <c r="D232" s="69">
        <v>6613.4560000000001</v>
      </c>
      <c r="E232" s="70">
        <v>1</v>
      </c>
      <c r="F232" s="26">
        <v>1</v>
      </c>
      <c r="G232" s="69">
        <v>6413.2340000000004</v>
      </c>
      <c r="H232" s="71" t="s">
        <v>16</v>
      </c>
      <c r="I232" s="70" t="s">
        <v>27</v>
      </c>
      <c r="J232" s="70">
        <v>211</v>
      </c>
      <c r="K232" s="55" t="s">
        <v>28</v>
      </c>
    </row>
    <row r="233" spans="1:11" ht="32" x14ac:dyDescent="0.2">
      <c r="A233" s="1">
        <v>12</v>
      </c>
      <c r="B233" s="67">
        <v>5</v>
      </c>
      <c r="C233" s="68" t="s">
        <v>265</v>
      </c>
      <c r="D233" s="69">
        <v>26703.011999999999</v>
      </c>
      <c r="E233" s="70">
        <v>1</v>
      </c>
      <c r="F233" s="26">
        <v>1</v>
      </c>
      <c r="G233" s="69">
        <v>26540.339</v>
      </c>
      <c r="H233" s="71" t="s">
        <v>16</v>
      </c>
      <c r="I233" s="70" t="s">
        <v>27</v>
      </c>
      <c r="J233" s="70">
        <v>211</v>
      </c>
      <c r="K233" s="55" t="s">
        <v>28</v>
      </c>
    </row>
    <row r="234" spans="1:11" ht="32" x14ac:dyDescent="0.2">
      <c r="A234" s="1">
        <v>12</v>
      </c>
      <c r="B234" s="67">
        <v>6</v>
      </c>
      <c r="C234" s="68" t="s">
        <v>266</v>
      </c>
      <c r="D234" s="69">
        <v>11565.482</v>
      </c>
      <c r="E234" s="70">
        <v>1</v>
      </c>
      <c r="F234" s="26"/>
      <c r="G234" s="69">
        <v>6158.1959999999999</v>
      </c>
      <c r="H234" s="72" t="s">
        <v>162</v>
      </c>
      <c r="I234" s="70" t="s">
        <v>17</v>
      </c>
      <c r="J234" s="70">
        <v>211</v>
      </c>
      <c r="K234" s="55" t="s">
        <v>28</v>
      </c>
    </row>
    <row r="235" spans="1:11" ht="48" x14ac:dyDescent="0.2">
      <c r="A235" s="1">
        <v>12</v>
      </c>
      <c r="B235" s="73">
        <v>7</v>
      </c>
      <c r="C235" s="74" t="s">
        <v>267</v>
      </c>
      <c r="D235" s="75">
        <v>9126</v>
      </c>
      <c r="E235" s="76"/>
      <c r="F235" s="77"/>
      <c r="G235" s="75">
        <v>9098.61</v>
      </c>
      <c r="H235" s="78"/>
      <c r="I235" s="76" t="s">
        <v>27</v>
      </c>
      <c r="J235" s="76">
        <v>211</v>
      </c>
      <c r="K235" s="79" t="s">
        <v>28</v>
      </c>
    </row>
    <row r="236" spans="1:11" ht="48" x14ac:dyDescent="0.2">
      <c r="A236" s="1">
        <v>12</v>
      </c>
      <c r="B236" s="80"/>
      <c r="C236" s="81" t="s">
        <v>268</v>
      </c>
      <c r="D236" s="82">
        <v>5334</v>
      </c>
      <c r="E236" s="83">
        <v>1</v>
      </c>
      <c r="F236" s="84">
        <v>1</v>
      </c>
      <c r="G236" s="82">
        <v>5317.49</v>
      </c>
      <c r="H236" s="85" t="s">
        <v>25</v>
      </c>
      <c r="I236" s="86"/>
      <c r="J236" s="86"/>
      <c r="K236" s="87" t="s">
        <v>28</v>
      </c>
    </row>
    <row r="237" spans="1:11" ht="32" x14ac:dyDescent="0.2">
      <c r="A237" s="1">
        <v>12</v>
      </c>
      <c r="B237" s="80"/>
      <c r="C237" s="81" t="s">
        <v>269</v>
      </c>
      <c r="D237" s="82">
        <v>3792</v>
      </c>
      <c r="E237" s="83">
        <v>1</v>
      </c>
      <c r="F237" s="84">
        <v>1</v>
      </c>
      <c r="G237" s="82">
        <v>3781.12</v>
      </c>
      <c r="H237" s="85" t="s">
        <v>25</v>
      </c>
      <c r="I237" s="86"/>
      <c r="J237" s="86"/>
      <c r="K237" s="87" t="s">
        <v>28</v>
      </c>
    </row>
    <row r="238" spans="1:11" ht="48" x14ac:dyDescent="0.2">
      <c r="A238" s="1">
        <v>12</v>
      </c>
      <c r="B238" s="88">
        <v>8</v>
      </c>
      <c r="C238" s="89" t="s">
        <v>270</v>
      </c>
      <c r="D238" s="90">
        <v>4099.99</v>
      </c>
      <c r="E238" s="91">
        <v>1</v>
      </c>
      <c r="F238" s="32">
        <v>1</v>
      </c>
      <c r="G238" s="90">
        <v>3515.3989999999999</v>
      </c>
      <c r="H238" s="92" t="s">
        <v>48</v>
      </c>
      <c r="I238" s="70" t="s">
        <v>17</v>
      </c>
      <c r="J238" s="91">
        <v>211</v>
      </c>
      <c r="K238" s="93" t="s">
        <v>28</v>
      </c>
    </row>
    <row r="239" spans="1:11" ht="32" x14ac:dyDescent="0.2">
      <c r="A239" s="1">
        <v>12</v>
      </c>
      <c r="B239" s="88">
        <v>9</v>
      </c>
      <c r="C239" s="89" t="s">
        <v>271</v>
      </c>
      <c r="D239" s="90">
        <v>5936.54</v>
      </c>
      <c r="E239" s="91">
        <v>1</v>
      </c>
      <c r="F239" s="32"/>
      <c r="G239" s="90">
        <v>4140.116</v>
      </c>
      <c r="H239" s="92" t="s">
        <v>48</v>
      </c>
      <c r="I239" s="91" t="s">
        <v>35</v>
      </c>
      <c r="J239" s="91">
        <v>211</v>
      </c>
      <c r="K239" s="93" t="s">
        <v>28</v>
      </c>
    </row>
    <row r="240" spans="1:11" ht="32" x14ac:dyDescent="0.2">
      <c r="A240" s="1">
        <v>12</v>
      </c>
      <c r="B240" s="88">
        <v>10</v>
      </c>
      <c r="C240" s="89" t="s">
        <v>272</v>
      </c>
      <c r="D240" s="90">
        <v>1087.3979999999999</v>
      </c>
      <c r="E240" s="91">
        <v>1</v>
      </c>
      <c r="F240" s="32">
        <v>1</v>
      </c>
      <c r="G240" s="90">
        <v>288.13600000000002</v>
      </c>
      <c r="H240" s="92" t="s">
        <v>48</v>
      </c>
      <c r="I240" s="91" t="s">
        <v>27</v>
      </c>
      <c r="J240" s="91">
        <v>211</v>
      </c>
      <c r="K240" s="93" t="s">
        <v>28</v>
      </c>
    </row>
    <row r="241" spans="1:11" ht="64" x14ac:dyDescent="0.2">
      <c r="A241" s="1">
        <v>12</v>
      </c>
      <c r="B241" s="88">
        <v>11</v>
      </c>
      <c r="C241" s="89" t="s">
        <v>273</v>
      </c>
      <c r="D241" s="90">
        <v>8192.8209999999999</v>
      </c>
      <c r="E241" s="91">
        <v>1</v>
      </c>
      <c r="F241" s="32">
        <v>1</v>
      </c>
      <c r="G241" s="90">
        <v>8192.8209999999999</v>
      </c>
      <c r="H241" s="92" t="s">
        <v>48</v>
      </c>
      <c r="I241" s="91" t="s">
        <v>27</v>
      </c>
      <c r="J241" s="91">
        <v>211</v>
      </c>
      <c r="K241" s="93"/>
    </row>
    <row r="242" spans="1:11" ht="32" x14ac:dyDescent="0.2">
      <c r="A242" s="1">
        <v>12</v>
      </c>
      <c r="B242" s="88">
        <v>12</v>
      </c>
      <c r="C242" s="89" t="s">
        <v>274</v>
      </c>
      <c r="D242" s="90">
        <v>9901.2829999999994</v>
      </c>
      <c r="E242" s="91">
        <v>1</v>
      </c>
      <c r="F242" s="32">
        <v>1</v>
      </c>
      <c r="G242" s="90">
        <v>9901.2829999999994</v>
      </c>
      <c r="H242" s="92" t="s">
        <v>48</v>
      </c>
      <c r="I242" s="91" t="s">
        <v>17</v>
      </c>
      <c r="J242" s="91">
        <v>211</v>
      </c>
      <c r="K242" s="93"/>
    </row>
    <row r="243" spans="1:11" ht="48" x14ac:dyDescent="0.2">
      <c r="A243" s="1">
        <v>12</v>
      </c>
      <c r="B243" s="88">
        <v>13</v>
      </c>
      <c r="C243" s="89" t="s">
        <v>275</v>
      </c>
      <c r="D243" s="90">
        <f>22736.904-8837.086</f>
        <v>13899.817999999999</v>
      </c>
      <c r="E243" s="91">
        <v>1</v>
      </c>
      <c r="F243" s="32"/>
      <c r="G243" s="90">
        <v>12921.501</v>
      </c>
      <c r="H243" s="92" t="s">
        <v>48</v>
      </c>
      <c r="I243" s="91" t="s">
        <v>35</v>
      </c>
      <c r="J243" s="31" t="s">
        <v>18</v>
      </c>
      <c r="K243" s="28" t="s">
        <v>19</v>
      </c>
    </row>
    <row r="244" spans="1:11" ht="48" x14ac:dyDescent="0.2">
      <c r="A244" s="1">
        <v>12</v>
      </c>
      <c r="B244" s="88">
        <v>14</v>
      </c>
      <c r="C244" s="89" t="s">
        <v>276</v>
      </c>
      <c r="D244" s="90">
        <v>8557.1710000000003</v>
      </c>
      <c r="E244" s="91">
        <v>1</v>
      </c>
      <c r="F244" s="32">
        <v>1</v>
      </c>
      <c r="G244" s="90">
        <v>7135.1750000000002</v>
      </c>
      <c r="H244" s="92" t="s">
        <v>25</v>
      </c>
      <c r="I244" s="91" t="s">
        <v>17</v>
      </c>
      <c r="J244" s="91">
        <v>211</v>
      </c>
      <c r="K244" s="93" t="s">
        <v>28</v>
      </c>
    </row>
    <row r="245" spans="1:11" ht="32" x14ac:dyDescent="0.2">
      <c r="A245" s="1">
        <v>12</v>
      </c>
      <c r="B245" s="88">
        <v>15</v>
      </c>
      <c r="C245" s="68" t="s">
        <v>277</v>
      </c>
      <c r="D245" s="69">
        <v>13075</v>
      </c>
      <c r="E245" s="70">
        <v>1</v>
      </c>
      <c r="F245" s="26">
        <v>1</v>
      </c>
      <c r="G245" s="69">
        <v>10824.909</v>
      </c>
      <c r="H245" s="71" t="s">
        <v>25</v>
      </c>
      <c r="I245" s="70" t="s">
        <v>17</v>
      </c>
      <c r="J245" s="70">
        <v>211</v>
      </c>
      <c r="K245" s="55" t="s">
        <v>28</v>
      </c>
    </row>
    <row r="246" spans="1:11" ht="32" x14ac:dyDescent="0.2">
      <c r="A246" s="1">
        <v>12</v>
      </c>
      <c r="B246" s="88">
        <v>16</v>
      </c>
      <c r="C246" s="68" t="s">
        <v>278</v>
      </c>
      <c r="D246" s="69">
        <v>8253.7000000000007</v>
      </c>
      <c r="E246" s="70">
        <v>1</v>
      </c>
      <c r="F246" s="26">
        <v>1</v>
      </c>
      <c r="G246" s="69">
        <v>7619.0950000000003</v>
      </c>
      <c r="H246" s="71" t="s">
        <v>25</v>
      </c>
      <c r="I246" s="70" t="s">
        <v>17</v>
      </c>
      <c r="J246" s="70">
        <v>211</v>
      </c>
      <c r="K246" s="55" t="s">
        <v>28</v>
      </c>
    </row>
    <row r="247" spans="1:11" ht="32" x14ac:dyDescent="0.2">
      <c r="A247" s="1">
        <v>12</v>
      </c>
      <c r="B247" s="88">
        <v>17</v>
      </c>
      <c r="C247" s="68" t="s">
        <v>279</v>
      </c>
      <c r="D247" s="69">
        <v>11618.55</v>
      </c>
      <c r="E247" s="70">
        <v>1</v>
      </c>
      <c r="F247" s="26">
        <v>1</v>
      </c>
      <c r="G247" s="69">
        <v>11507.341</v>
      </c>
      <c r="H247" s="71" t="s">
        <v>25</v>
      </c>
      <c r="I247" s="70" t="s">
        <v>17</v>
      </c>
      <c r="J247" s="70">
        <v>211</v>
      </c>
      <c r="K247" s="55" t="s">
        <v>28</v>
      </c>
    </row>
    <row r="248" spans="1:11" ht="32" x14ac:dyDescent="0.2">
      <c r="A248" s="1">
        <v>12</v>
      </c>
      <c r="B248" s="88">
        <v>18</v>
      </c>
      <c r="C248" s="68" t="s">
        <v>280</v>
      </c>
      <c r="D248" s="69">
        <v>2964.9259999999999</v>
      </c>
      <c r="E248" s="70">
        <v>1</v>
      </c>
      <c r="F248" s="26">
        <v>1</v>
      </c>
      <c r="G248" s="69">
        <v>2877.69</v>
      </c>
      <c r="H248" s="71" t="s">
        <v>25</v>
      </c>
      <c r="I248" s="70" t="s">
        <v>17</v>
      </c>
      <c r="J248" s="70">
        <v>211</v>
      </c>
      <c r="K248" s="55" t="s">
        <v>28</v>
      </c>
    </row>
    <row r="249" spans="1:11" ht="48" x14ac:dyDescent="0.2">
      <c r="A249" s="1">
        <v>12</v>
      </c>
      <c r="B249" s="88">
        <v>19</v>
      </c>
      <c r="C249" s="68" t="s">
        <v>281</v>
      </c>
      <c r="D249" s="69">
        <v>3095</v>
      </c>
      <c r="E249" s="70">
        <v>1</v>
      </c>
      <c r="F249" s="26">
        <v>1</v>
      </c>
      <c r="G249" s="69">
        <v>1701.6079999999999</v>
      </c>
      <c r="H249" s="71" t="s">
        <v>25</v>
      </c>
      <c r="I249" s="70" t="s">
        <v>17</v>
      </c>
      <c r="J249" s="70">
        <v>211</v>
      </c>
      <c r="K249" s="55" t="s">
        <v>28</v>
      </c>
    </row>
    <row r="250" spans="1:11" ht="40" x14ac:dyDescent="0.2">
      <c r="A250" s="1">
        <v>12</v>
      </c>
      <c r="B250" s="88">
        <v>20</v>
      </c>
      <c r="C250" s="68" t="s">
        <v>282</v>
      </c>
      <c r="D250" s="69">
        <v>2758.1179999999999</v>
      </c>
      <c r="E250" s="70">
        <v>1</v>
      </c>
      <c r="F250" s="26">
        <v>1</v>
      </c>
      <c r="G250" s="69">
        <v>2758.0050000000001</v>
      </c>
      <c r="H250" s="71" t="s">
        <v>25</v>
      </c>
      <c r="I250" s="70" t="s">
        <v>17</v>
      </c>
      <c r="J250" s="70">
        <v>211</v>
      </c>
      <c r="K250" s="55" t="s">
        <v>225</v>
      </c>
    </row>
    <row r="251" spans="1:11" ht="48" x14ac:dyDescent="0.2">
      <c r="A251" s="1">
        <v>12</v>
      </c>
      <c r="B251" s="88">
        <v>21</v>
      </c>
      <c r="C251" s="68" t="s">
        <v>283</v>
      </c>
      <c r="D251" s="69">
        <v>5818.7349999999997</v>
      </c>
      <c r="E251" s="70">
        <v>1</v>
      </c>
      <c r="F251" s="26">
        <v>1</v>
      </c>
      <c r="G251" s="69">
        <v>3048.3159999999998</v>
      </c>
      <c r="H251" s="71" t="s">
        <v>25</v>
      </c>
      <c r="I251" s="70" t="s">
        <v>17</v>
      </c>
      <c r="J251" s="70">
        <v>211</v>
      </c>
      <c r="K251" s="55" t="s">
        <v>225</v>
      </c>
    </row>
    <row r="252" spans="1:11" ht="48" x14ac:dyDescent="0.2">
      <c r="A252" s="1">
        <v>12</v>
      </c>
      <c r="B252" s="88">
        <v>22</v>
      </c>
      <c r="C252" s="68" t="s">
        <v>284</v>
      </c>
      <c r="D252" s="69">
        <v>13817.732</v>
      </c>
      <c r="E252" s="70">
        <v>1</v>
      </c>
      <c r="F252" s="26">
        <v>1</v>
      </c>
      <c r="G252" s="69">
        <v>13520.374</v>
      </c>
      <c r="H252" s="71" t="s">
        <v>25</v>
      </c>
      <c r="I252" s="70" t="s">
        <v>17</v>
      </c>
      <c r="J252" s="70">
        <v>211</v>
      </c>
      <c r="K252" s="55" t="s">
        <v>225</v>
      </c>
    </row>
    <row r="253" spans="1:11" ht="33" thickBot="1" x14ac:dyDescent="0.25">
      <c r="A253" s="1">
        <v>12</v>
      </c>
      <c r="B253" s="88">
        <v>23</v>
      </c>
      <c r="C253" s="68" t="s">
        <v>285</v>
      </c>
      <c r="D253" s="69">
        <v>5004.5789999999997</v>
      </c>
      <c r="E253" s="70">
        <v>1</v>
      </c>
      <c r="F253" s="26">
        <v>1</v>
      </c>
      <c r="G253" s="69">
        <v>4470.3590000000004</v>
      </c>
      <c r="H253" s="71" t="s">
        <v>23</v>
      </c>
      <c r="I253" s="70" t="s">
        <v>27</v>
      </c>
      <c r="J253" s="70">
        <v>211</v>
      </c>
      <c r="K253" s="55"/>
    </row>
    <row r="254" spans="1:11" ht="48" x14ac:dyDescent="0.2">
      <c r="A254" s="1">
        <v>13</v>
      </c>
      <c r="B254" s="15"/>
      <c r="C254" s="16" t="s">
        <v>286</v>
      </c>
      <c r="D254" s="17">
        <f>SUM(D255:D277)</f>
        <v>235030.93400000001</v>
      </c>
      <c r="E254" s="94">
        <f>SUM(E255:E277)</f>
        <v>23</v>
      </c>
      <c r="F254" s="95">
        <f>SUM(F255:F277)</f>
        <v>17</v>
      </c>
      <c r="G254" s="17">
        <f>SUM(G255:G277)</f>
        <v>230264.37600000002</v>
      </c>
      <c r="H254" s="42"/>
      <c r="I254" s="41"/>
      <c r="J254" s="41"/>
      <c r="K254" s="43"/>
    </row>
    <row r="255" spans="1:11" ht="32" x14ac:dyDescent="0.2">
      <c r="A255" s="1">
        <v>13</v>
      </c>
      <c r="B255" s="22">
        <v>1</v>
      </c>
      <c r="C255" s="23" t="s">
        <v>287</v>
      </c>
      <c r="D255" s="24">
        <v>27041.05</v>
      </c>
      <c r="E255" s="25">
        <v>1</v>
      </c>
      <c r="F255" s="48">
        <v>1</v>
      </c>
      <c r="G255" s="24">
        <v>27041.05</v>
      </c>
      <c r="H255" s="27" t="s">
        <v>16</v>
      </c>
      <c r="I255" s="25" t="s">
        <v>17</v>
      </c>
      <c r="J255" s="25">
        <v>211</v>
      </c>
      <c r="K255" s="28" t="s">
        <v>28</v>
      </c>
    </row>
    <row r="256" spans="1:11" ht="48" x14ac:dyDescent="0.2">
      <c r="A256" s="1">
        <v>13</v>
      </c>
      <c r="B256" s="22">
        <v>2</v>
      </c>
      <c r="C256" s="23" t="s">
        <v>288</v>
      </c>
      <c r="D256" s="24">
        <v>6000</v>
      </c>
      <c r="E256" s="25">
        <v>1</v>
      </c>
      <c r="F256" s="48">
        <v>1</v>
      </c>
      <c r="G256" s="24">
        <v>6000</v>
      </c>
      <c r="H256" s="27" t="s">
        <v>48</v>
      </c>
      <c r="I256" s="25" t="s">
        <v>17</v>
      </c>
      <c r="J256" s="25">
        <v>211</v>
      </c>
      <c r="K256" s="28" t="s">
        <v>28</v>
      </c>
    </row>
    <row r="257" spans="1:11" ht="64" x14ac:dyDescent="0.2">
      <c r="A257" s="1">
        <v>13</v>
      </c>
      <c r="B257" s="22">
        <v>3</v>
      </c>
      <c r="C257" s="23" t="s">
        <v>289</v>
      </c>
      <c r="D257" s="24">
        <f>14000-10000</f>
        <v>4000</v>
      </c>
      <c r="E257" s="25">
        <v>1</v>
      </c>
      <c r="F257" s="48"/>
      <c r="G257" s="24">
        <v>1147.568</v>
      </c>
      <c r="H257" s="27" t="s">
        <v>97</v>
      </c>
      <c r="I257" s="25" t="s">
        <v>35</v>
      </c>
      <c r="J257" s="25" t="s">
        <v>18</v>
      </c>
      <c r="K257" s="28" t="s">
        <v>21</v>
      </c>
    </row>
    <row r="258" spans="1:11" ht="32" x14ac:dyDescent="0.2">
      <c r="A258" s="1">
        <v>13</v>
      </c>
      <c r="B258" s="22">
        <v>4</v>
      </c>
      <c r="C258" s="23" t="s">
        <v>290</v>
      </c>
      <c r="D258" s="24">
        <f>2800-300</f>
        <v>2500</v>
      </c>
      <c r="E258" s="25">
        <v>1</v>
      </c>
      <c r="F258" s="48">
        <v>1</v>
      </c>
      <c r="G258" s="24">
        <v>2245.7620000000002</v>
      </c>
      <c r="H258" s="27" t="s">
        <v>25</v>
      </c>
      <c r="I258" s="25" t="s">
        <v>27</v>
      </c>
      <c r="J258" s="31" t="s">
        <v>18</v>
      </c>
      <c r="K258" s="28" t="s">
        <v>21</v>
      </c>
    </row>
    <row r="259" spans="1:11" ht="48" x14ac:dyDescent="0.2">
      <c r="A259" s="1">
        <v>13</v>
      </c>
      <c r="B259" s="22">
        <v>5</v>
      </c>
      <c r="C259" s="23" t="s">
        <v>291</v>
      </c>
      <c r="D259" s="24">
        <f>14400</f>
        <v>14400</v>
      </c>
      <c r="E259" s="25">
        <v>1</v>
      </c>
      <c r="F259" s="48">
        <v>1</v>
      </c>
      <c r="G259" s="24">
        <v>14399.984</v>
      </c>
      <c r="H259" s="27" t="s">
        <v>25</v>
      </c>
      <c r="I259" s="25" t="s">
        <v>17</v>
      </c>
      <c r="J259" s="31" t="s">
        <v>18</v>
      </c>
      <c r="K259" s="28" t="s">
        <v>21</v>
      </c>
    </row>
    <row r="260" spans="1:11" ht="32" x14ac:dyDescent="0.2">
      <c r="A260" s="1">
        <v>13</v>
      </c>
      <c r="B260" s="22">
        <v>6</v>
      </c>
      <c r="C260" s="23" t="s">
        <v>292</v>
      </c>
      <c r="D260" s="24">
        <v>7950</v>
      </c>
      <c r="E260" s="25">
        <v>1</v>
      </c>
      <c r="F260" s="48"/>
      <c r="G260" s="24">
        <v>7660.424</v>
      </c>
      <c r="H260" s="27" t="s">
        <v>48</v>
      </c>
      <c r="I260" s="25" t="s">
        <v>17</v>
      </c>
      <c r="J260" s="31" t="s">
        <v>18</v>
      </c>
      <c r="K260" s="28" t="s">
        <v>91</v>
      </c>
    </row>
    <row r="261" spans="1:11" ht="48" x14ac:dyDescent="0.2">
      <c r="A261" s="1">
        <v>13</v>
      </c>
      <c r="B261" s="22">
        <v>7</v>
      </c>
      <c r="C261" s="23" t="s">
        <v>293</v>
      </c>
      <c r="D261" s="24">
        <f>25000-12461.53</f>
        <v>12538.47</v>
      </c>
      <c r="E261" s="25">
        <v>1</v>
      </c>
      <c r="F261" s="48"/>
      <c r="G261" s="24">
        <v>12538.468999999999</v>
      </c>
      <c r="H261" s="96" t="s">
        <v>48</v>
      </c>
      <c r="I261" s="25" t="s">
        <v>35</v>
      </c>
      <c r="J261" s="31" t="s">
        <v>18</v>
      </c>
      <c r="K261" s="28" t="s">
        <v>21</v>
      </c>
    </row>
    <row r="262" spans="1:11" ht="64" x14ac:dyDescent="0.2">
      <c r="A262" s="1">
        <v>13</v>
      </c>
      <c r="B262" s="22">
        <v>8</v>
      </c>
      <c r="C262" s="23" t="s">
        <v>294</v>
      </c>
      <c r="D262" s="24">
        <v>3667</v>
      </c>
      <c r="E262" s="25">
        <v>1</v>
      </c>
      <c r="F262" s="48">
        <v>1</v>
      </c>
      <c r="G262" s="24">
        <v>3667</v>
      </c>
      <c r="H262" s="96" t="s">
        <v>25</v>
      </c>
      <c r="I262" s="25" t="s">
        <v>27</v>
      </c>
      <c r="J262" s="25">
        <v>211</v>
      </c>
      <c r="K262" s="28" t="s">
        <v>28</v>
      </c>
    </row>
    <row r="263" spans="1:11" ht="32" x14ac:dyDescent="0.2">
      <c r="A263" s="1">
        <v>13</v>
      </c>
      <c r="B263" s="22">
        <v>9</v>
      </c>
      <c r="C263" s="23" t="s">
        <v>295</v>
      </c>
      <c r="D263" s="24">
        <v>31061</v>
      </c>
      <c r="E263" s="25">
        <v>1</v>
      </c>
      <c r="F263" s="48">
        <v>1</v>
      </c>
      <c r="G263" s="24">
        <v>31061</v>
      </c>
      <c r="H263" s="27" t="s">
        <v>25</v>
      </c>
      <c r="I263" s="25" t="s">
        <v>35</v>
      </c>
      <c r="J263" s="31" t="s">
        <v>18</v>
      </c>
      <c r="K263" s="28" t="s">
        <v>91</v>
      </c>
    </row>
    <row r="264" spans="1:11" ht="48" x14ac:dyDescent="0.2">
      <c r="A264" s="1">
        <v>13</v>
      </c>
      <c r="B264" s="22">
        <v>10</v>
      </c>
      <c r="C264" s="23" t="s">
        <v>296</v>
      </c>
      <c r="D264" s="24">
        <v>3207.6219999999998</v>
      </c>
      <c r="E264" s="25">
        <v>1</v>
      </c>
      <c r="F264" s="48"/>
      <c r="G264" s="24">
        <v>3207.6219999999998</v>
      </c>
      <c r="H264" s="27" t="s">
        <v>25</v>
      </c>
      <c r="I264" s="25" t="s">
        <v>17</v>
      </c>
      <c r="J264" s="25">
        <v>211</v>
      </c>
      <c r="K264" s="28" t="s">
        <v>28</v>
      </c>
    </row>
    <row r="265" spans="1:11" ht="32" x14ac:dyDescent="0.2">
      <c r="A265" s="1">
        <v>13</v>
      </c>
      <c r="B265" s="22">
        <v>11</v>
      </c>
      <c r="C265" s="23" t="s">
        <v>297</v>
      </c>
      <c r="D265" s="24">
        <v>6419.0940000000001</v>
      </c>
      <c r="E265" s="25">
        <v>1</v>
      </c>
      <c r="F265" s="48"/>
      <c r="G265" s="24">
        <v>6419.0940000000001</v>
      </c>
      <c r="H265" s="27" t="s">
        <v>162</v>
      </c>
      <c r="I265" s="25" t="s">
        <v>17</v>
      </c>
      <c r="J265" s="31" t="s">
        <v>18</v>
      </c>
      <c r="K265" s="28" t="s">
        <v>21</v>
      </c>
    </row>
    <row r="266" spans="1:11" ht="48" x14ac:dyDescent="0.2">
      <c r="A266" s="1">
        <v>13</v>
      </c>
      <c r="B266" s="22">
        <v>12</v>
      </c>
      <c r="C266" s="23" t="s">
        <v>298</v>
      </c>
      <c r="D266" s="24">
        <f>11441.42+1358.95</f>
        <v>12800.37</v>
      </c>
      <c r="E266" s="25">
        <v>1</v>
      </c>
      <c r="F266" s="48">
        <v>1</v>
      </c>
      <c r="G266" s="24">
        <v>12800.37</v>
      </c>
      <c r="H266" s="27" t="s">
        <v>16</v>
      </c>
      <c r="I266" s="25" t="s">
        <v>17</v>
      </c>
      <c r="J266" s="31" t="s">
        <v>18</v>
      </c>
      <c r="K266" s="28" t="s">
        <v>91</v>
      </c>
    </row>
    <row r="267" spans="1:11" ht="32" x14ac:dyDescent="0.2">
      <c r="A267" s="1">
        <v>13</v>
      </c>
      <c r="B267" s="22">
        <v>13</v>
      </c>
      <c r="C267" s="23" t="s">
        <v>299</v>
      </c>
      <c r="D267" s="24">
        <v>4706.3649999999998</v>
      </c>
      <c r="E267" s="25">
        <v>1</v>
      </c>
      <c r="F267" s="48">
        <v>1</v>
      </c>
      <c r="G267" s="24">
        <v>4706.3620000000001</v>
      </c>
      <c r="H267" s="27" t="s">
        <v>23</v>
      </c>
      <c r="I267" s="25" t="s">
        <v>35</v>
      </c>
      <c r="J267" s="25">
        <v>211</v>
      </c>
      <c r="K267" s="28" t="s">
        <v>28</v>
      </c>
    </row>
    <row r="268" spans="1:11" ht="32" x14ac:dyDescent="0.2">
      <c r="A268" s="1">
        <v>13</v>
      </c>
      <c r="B268" s="22">
        <v>14</v>
      </c>
      <c r="C268" s="23" t="s">
        <v>300</v>
      </c>
      <c r="D268" s="24">
        <v>10300</v>
      </c>
      <c r="E268" s="25">
        <v>1</v>
      </c>
      <c r="F268" s="97">
        <v>1</v>
      </c>
      <c r="G268" s="24">
        <v>9518.7060000000001</v>
      </c>
      <c r="H268" s="27" t="s">
        <v>25</v>
      </c>
      <c r="I268" s="25" t="s">
        <v>17</v>
      </c>
      <c r="J268" s="25">
        <v>211</v>
      </c>
      <c r="K268" s="28" t="s">
        <v>28</v>
      </c>
    </row>
    <row r="269" spans="1:11" ht="32" x14ac:dyDescent="0.2">
      <c r="A269" s="1">
        <v>13</v>
      </c>
      <c r="B269" s="22">
        <v>15</v>
      </c>
      <c r="C269" s="23" t="s">
        <v>301</v>
      </c>
      <c r="D269" s="24">
        <v>18100.698</v>
      </c>
      <c r="E269" s="25">
        <v>1</v>
      </c>
      <c r="F269" s="48">
        <v>1</v>
      </c>
      <c r="G269" s="24">
        <v>18100.698</v>
      </c>
      <c r="H269" s="27" t="s">
        <v>23</v>
      </c>
      <c r="I269" s="25" t="s">
        <v>35</v>
      </c>
      <c r="J269" s="31" t="s">
        <v>18</v>
      </c>
      <c r="K269" s="28" t="s">
        <v>91</v>
      </c>
    </row>
    <row r="270" spans="1:11" ht="32" x14ac:dyDescent="0.2">
      <c r="A270" s="1">
        <v>13</v>
      </c>
      <c r="B270" s="22">
        <v>16</v>
      </c>
      <c r="C270" s="23" t="s">
        <v>302</v>
      </c>
      <c r="D270" s="24">
        <f>20000-1000</f>
        <v>19000</v>
      </c>
      <c r="E270" s="25">
        <v>1</v>
      </c>
      <c r="F270" s="48">
        <v>1</v>
      </c>
      <c r="G270" s="24">
        <v>19000</v>
      </c>
      <c r="H270" s="27" t="s">
        <v>23</v>
      </c>
      <c r="I270" s="25" t="s">
        <v>35</v>
      </c>
      <c r="J270" s="31" t="s">
        <v>18</v>
      </c>
      <c r="K270" s="28" t="s">
        <v>21</v>
      </c>
    </row>
    <row r="271" spans="1:11" ht="16" x14ac:dyDescent="0.2">
      <c r="A271" s="1">
        <v>13</v>
      </c>
      <c r="B271" s="22">
        <v>17</v>
      </c>
      <c r="C271" s="23" t="s">
        <v>303</v>
      </c>
      <c r="D271" s="24">
        <v>7278.89</v>
      </c>
      <c r="E271" s="25">
        <v>1</v>
      </c>
      <c r="F271" s="48">
        <v>1</v>
      </c>
      <c r="G271" s="24">
        <v>6721.7529999999997</v>
      </c>
      <c r="H271" s="27" t="s">
        <v>23</v>
      </c>
      <c r="I271" s="25" t="s">
        <v>17</v>
      </c>
      <c r="J271" s="25">
        <v>211</v>
      </c>
      <c r="K271" s="28" t="s">
        <v>28</v>
      </c>
    </row>
    <row r="272" spans="1:11" ht="32" x14ac:dyDescent="0.2">
      <c r="A272" s="1">
        <v>13</v>
      </c>
      <c r="B272" s="22">
        <v>18</v>
      </c>
      <c r="C272" s="23" t="s">
        <v>304</v>
      </c>
      <c r="D272" s="24">
        <v>11665.939</v>
      </c>
      <c r="E272" s="25">
        <v>1</v>
      </c>
      <c r="F272" s="48">
        <v>1</v>
      </c>
      <c r="G272" s="24">
        <v>11665.864</v>
      </c>
      <c r="H272" s="27" t="s">
        <v>25</v>
      </c>
      <c r="I272" s="25" t="s">
        <v>17</v>
      </c>
      <c r="J272" s="25">
        <v>211</v>
      </c>
      <c r="K272" s="28" t="s">
        <v>28</v>
      </c>
    </row>
    <row r="273" spans="1:11" ht="32" x14ac:dyDescent="0.2">
      <c r="A273" s="1">
        <v>13</v>
      </c>
      <c r="B273" s="22">
        <v>19</v>
      </c>
      <c r="C273" s="23" t="s">
        <v>305</v>
      </c>
      <c r="D273" s="24">
        <f>17200-8521</f>
        <v>8679</v>
      </c>
      <c r="E273" s="25">
        <v>1</v>
      </c>
      <c r="F273" s="48"/>
      <c r="G273" s="24">
        <v>8679</v>
      </c>
      <c r="H273" s="27" t="s">
        <v>25</v>
      </c>
      <c r="I273" s="25" t="s">
        <v>17</v>
      </c>
      <c r="J273" s="31" t="s">
        <v>18</v>
      </c>
      <c r="K273" s="28" t="s">
        <v>21</v>
      </c>
    </row>
    <row r="274" spans="1:11" ht="48" x14ac:dyDescent="0.2">
      <c r="A274" s="1">
        <v>13</v>
      </c>
      <c r="B274" s="22">
        <v>20</v>
      </c>
      <c r="C274" s="23" t="s">
        <v>306</v>
      </c>
      <c r="D274" s="24">
        <v>17129</v>
      </c>
      <c r="E274" s="25">
        <v>1</v>
      </c>
      <c r="F274" s="97">
        <v>1</v>
      </c>
      <c r="G274" s="24">
        <v>17108.409</v>
      </c>
      <c r="H274" s="27" t="s">
        <v>25</v>
      </c>
      <c r="I274" s="25" t="s">
        <v>17</v>
      </c>
      <c r="J274" s="25">
        <v>211</v>
      </c>
      <c r="K274" s="28" t="s">
        <v>28</v>
      </c>
    </row>
    <row r="275" spans="1:11" ht="64" x14ac:dyDescent="0.2">
      <c r="A275" s="1">
        <v>13</v>
      </c>
      <c r="B275" s="22">
        <v>21</v>
      </c>
      <c r="C275" s="23" t="s">
        <v>307</v>
      </c>
      <c r="D275" s="24">
        <v>4000</v>
      </c>
      <c r="E275" s="25">
        <v>1</v>
      </c>
      <c r="F275" s="48">
        <v>1</v>
      </c>
      <c r="G275" s="24">
        <v>4000</v>
      </c>
      <c r="H275" s="27" t="s">
        <v>25</v>
      </c>
      <c r="I275" s="25" t="s">
        <v>17</v>
      </c>
      <c r="J275" s="25">
        <v>211</v>
      </c>
      <c r="K275" s="28" t="s">
        <v>28</v>
      </c>
    </row>
    <row r="276" spans="1:11" ht="48" x14ac:dyDescent="0.2">
      <c r="A276" s="1">
        <v>13</v>
      </c>
      <c r="B276" s="22">
        <v>22</v>
      </c>
      <c r="C276" s="23" t="s">
        <v>308</v>
      </c>
      <c r="D276" s="24">
        <v>1465.53</v>
      </c>
      <c r="E276" s="25">
        <v>1</v>
      </c>
      <c r="F276" s="97">
        <v>1</v>
      </c>
      <c r="G276" s="24">
        <v>1464.075</v>
      </c>
      <c r="H276" s="27" t="s">
        <v>48</v>
      </c>
      <c r="I276" s="25" t="s">
        <v>17</v>
      </c>
      <c r="J276" s="25">
        <v>211</v>
      </c>
      <c r="K276" s="28" t="s">
        <v>28</v>
      </c>
    </row>
    <row r="277" spans="1:11" ht="33" thickBot="1" x14ac:dyDescent="0.25">
      <c r="A277" s="1">
        <v>13</v>
      </c>
      <c r="B277" s="22">
        <v>23</v>
      </c>
      <c r="C277" s="98" t="s">
        <v>309</v>
      </c>
      <c r="D277" s="99">
        <v>1120.9059999999999</v>
      </c>
      <c r="E277" s="100">
        <v>1</v>
      </c>
      <c r="F277" s="101">
        <v>1</v>
      </c>
      <c r="G277" s="99">
        <v>1111.1659999999999</v>
      </c>
      <c r="H277" s="102" t="s">
        <v>42</v>
      </c>
      <c r="I277" s="100" t="s">
        <v>35</v>
      </c>
      <c r="J277" s="100"/>
      <c r="K277" s="50"/>
    </row>
    <row r="278" spans="1:11" ht="48" x14ac:dyDescent="0.2">
      <c r="A278" s="1">
        <v>14</v>
      </c>
      <c r="B278" s="15"/>
      <c r="C278" s="16" t="s">
        <v>310</v>
      </c>
      <c r="D278" s="17">
        <f>SUM(D279:D282)</f>
        <v>104751.098</v>
      </c>
      <c r="E278" s="94">
        <f>SUM(E279:E282)</f>
        <v>4</v>
      </c>
      <c r="F278" s="94">
        <v>1</v>
      </c>
      <c r="G278" s="17">
        <f>SUM(G279:G282)</f>
        <v>95758.563999999998</v>
      </c>
      <c r="H278" s="42"/>
      <c r="I278" s="41"/>
      <c r="J278" s="41"/>
      <c r="K278" s="43"/>
    </row>
    <row r="279" spans="1:11" ht="48" x14ac:dyDescent="0.2">
      <c r="A279" s="1">
        <v>14</v>
      </c>
      <c r="B279" s="22">
        <v>1</v>
      </c>
      <c r="C279" s="23" t="s">
        <v>311</v>
      </c>
      <c r="D279" s="24">
        <v>46128.466</v>
      </c>
      <c r="E279" s="25">
        <v>1</v>
      </c>
      <c r="F279" s="26"/>
      <c r="G279" s="24">
        <v>42308.942000000003</v>
      </c>
      <c r="H279" s="27" t="s">
        <v>162</v>
      </c>
      <c r="I279" s="25" t="s">
        <v>17</v>
      </c>
      <c r="J279" s="25">
        <v>211</v>
      </c>
      <c r="K279" s="28" t="s">
        <v>28</v>
      </c>
    </row>
    <row r="280" spans="1:11" ht="32" x14ac:dyDescent="0.2">
      <c r="A280" s="1">
        <v>14</v>
      </c>
      <c r="B280" s="22">
        <v>2</v>
      </c>
      <c r="C280" s="23" t="s">
        <v>312</v>
      </c>
      <c r="D280" s="24">
        <v>9538.6620000000003</v>
      </c>
      <c r="E280" s="25">
        <v>1</v>
      </c>
      <c r="F280" s="26"/>
      <c r="G280" s="24">
        <v>4365.6530000000002</v>
      </c>
      <c r="H280" s="27" t="s">
        <v>25</v>
      </c>
      <c r="I280" s="25" t="s">
        <v>17</v>
      </c>
      <c r="J280" s="25">
        <v>211</v>
      </c>
      <c r="K280" s="28" t="s">
        <v>28</v>
      </c>
    </row>
    <row r="281" spans="1:11" ht="32" x14ac:dyDescent="0.2">
      <c r="A281" s="1">
        <v>14</v>
      </c>
      <c r="B281" s="22">
        <v>3</v>
      </c>
      <c r="C281" s="23" t="s">
        <v>313</v>
      </c>
      <c r="D281" s="24">
        <v>15318</v>
      </c>
      <c r="E281" s="25">
        <v>1</v>
      </c>
      <c r="F281" s="26">
        <v>1</v>
      </c>
      <c r="G281" s="24">
        <v>15318</v>
      </c>
      <c r="H281" s="27" t="s">
        <v>25</v>
      </c>
      <c r="I281" s="25" t="s">
        <v>17</v>
      </c>
      <c r="J281" s="25">
        <v>211</v>
      </c>
      <c r="K281" s="28"/>
    </row>
    <row r="282" spans="1:11" ht="45.75" customHeight="1" thickBot="1" x14ac:dyDescent="0.25">
      <c r="A282" s="1">
        <v>14</v>
      </c>
      <c r="B282" s="46">
        <v>4</v>
      </c>
      <c r="C282" s="35" t="s">
        <v>314</v>
      </c>
      <c r="D282" s="36">
        <v>33765.97</v>
      </c>
      <c r="E282" s="37">
        <v>1</v>
      </c>
      <c r="F282" s="38"/>
      <c r="G282" s="36">
        <v>33765.968999999997</v>
      </c>
      <c r="H282" s="39" t="s">
        <v>93</v>
      </c>
      <c r="I282" s="37" t="s">
        <v>35</v>
      </c>
      <c r="J282" s="37">
        <v>543</v>
      </c>
      <c r="K282" s="40"/>
    </row>
    <row r="283" spans="1:11" ht="45" customHeight="1" x14ac:dyDescent="0.2">
      <c r="A283" s="1">
        <v>15</v>
      </c>
      <c r="B283" s="15"/>
      <c r="C283" s="16" t="s">
        <v>315</v>
      </c>
      <c r="D283" s="17">
        <f>SUM(D284:D294)</f>
        <v>219961.81999999998</v>
      </c>
      <c r="E283" s="41">
        <f t="shared" ref="E283:F283" si="1">SUM(E284:E294)</f>
        <v>11</v>
      </c>
      <c r="F283" s="47">
        <f t="shared" si="1"/>
        <v>6</v>
      </c>
      <c r="G283" s="17">
        <f>SUM(G284:G294)</f>
        <v>191448.42200000002</v>
      </c>
      <c r="H283" s="42"/>
      <c r="I283" s="41"/>
      <c r="J283" s="41"/>
      <c r="K283" s="103"/>
    </row>
    <row r="284" spans="1:11" ht="16" x14ac:dyDescent="0.2">
      <c r="A284" s="1">
        <v>15</v>
      </c>
      <c r="B284" s="22">
        <v>1</v>
      </c>
      <c r="C284" s="23" t="s">
        <v>316</v>
      </c>
      <c r="D284" s="24">
        <v>63177.093999999997</v>
      </c>
      <c r="E284" s="25">
        <v>1</v>
      </c>
      <c r="F284" s="48"/>
      <c r="G284" s="24">
        <v>46811.317000000003</v>
      </c>
      <c r="H284" s="27" t="s">
        <v>25</v>
      </c>
      <c r="I284" s="25" t="s">
        <v>35</v>
      </c>
      <c r="J284" s="25">
        <v>543</v>
      </c>
      <c r="K284" s="28" t="s">
        <v>28</v>
      </c>
    </row>
    <row r="285" spans="1:11" ht="64" x14ac:dyDescent="0.2">
      <c r="A285" s="1">
        <v>15</v>
      </c>
      <c r="B285" s="22">
        <v>2</v>
      </c>
      <c r="C285" s="23" t="s">
        <v>317</v>
      </c>
      <c r="D285" s="24">
        <v>15000</v>
      </c>
      <c r="E285" s="25">
        <v>1</v>
      </c>
      <c r="F285" s="48"/>
      <c r="G285" s="24">
        <v>9946.2000000000007</v>
      </c>
      <c r="H285" s="27" t="s">
        <v>25</v>
      </c>
      <c r="I285" s="25" t="s">
        <v>35</v>
      </c>
      <c r="J285" s="25">
        <v>543</v>
      </c>
      <c r="K285" s="28" t="s">
        <v>28</v>
      </c>
    </row>
    <row r="286" spans="1:11" ht="48" x14ac:dyDescent="0.2">
      <c r="A286" s="1">
        <v>15</v>
      </c>
      <c r="B286" s="22">
        <v>3</v>
      </c>
      <c r="C286" s="23" t="s">
        <v>318</v>
      </c>
      <c r="D286" s="24">
        <v>5774.0929999999998</v>
      </c>
      <c r="E286" s="25">
        <v>1</v>
      </c>
      <c r="F286" s="48">
        <v>1</v>
      </c>
      <c r="G286" s="24">
        <v>5542.7849999999999</v>
      </c>
      <c r="H286" s="27" t="s">
        <v>167</v>
      </c>
      <c r="I286" s="25" t="s">
        <v>319</v>
      </c>
      <c r="J286" s="25">
        <v>543</v>
      </c>
      <c r="K286" s="28" t="s">
        <v>28</v>
      </c>
    </row>
    <row r="287" spans="1:11" ht="48" x14ac:dyDescent="0.2">
      <c r="A287" s="1">
        <v>15</v>
      </c>
      <c r="B287" s="22">
        <v>4</v>
      </c>
      <c r="C287" s="23" t="s">
        <v>320</v>
      </c>
      <c r="D287" s="24">
        <v>36243.743999999999</v>
      </c>
      <c r="E287" s="25">
        <v>1</v>
      </c>
      <c r="F287" s="48">
        <v>1</v>
      </c>
      <c r="G287" s="24">
        <v>35711.578999999998</v>
      </c>
      <c r="H287" s="27" t="s">
        <v>23</v>
      </c>
      <c r="I287" s="25" t="s">
        <v>35</v>
      </c>
      <c r="J287" s="25">
        <v>543</v>
      </c>
      <c r="K287" s="28" t="s">
        <v>28</v>
      </c>
    </row>
    <row r="288" spans="1:11" ht="32" x14ac:dyDescent="0.2">
      <c r="A288" s="1">
        <v>15</v>
      </c>
      <c r="B288" s="22">
        <v>5</v>
      </c>
      <c r="C288" s="23" t="s">
        <v>321</v>
      </c>
      <c r="D288" s="24">
        <v>16000</v>
      </c>
      <c r="E288" s="25">
        <v>1</v>
      </c>
      <c r="F288" s="48"/>
      <c r="G288" s="24">
        <v>16000</v>
      </c>
      <c r="H288" s="27" t="s">
        <v>48</v>
      </c>
      <c r="I288" s="25" t="s">
        <v>17</v>
      </c>
      <c r="J288" s="25">
        <v>543</v>
      </c>
      <c r="K288" s="28" t="s">
        <v>28</v>
      </c>
    </row>
    <row r="289" spans="1:11" ht="32" x14ac:dyDescent="0.2">
      <c r="A289" s="1">
        <v>15</v>
      </c>
      <c r="B289" s="22">
        <v>6</v>
      </c>
      <c r="C289" s="23" t="s">
        <v>322</v>
      </c>
      <c r="D289" s="24">
        <v>5000</v>
      </c>
      <c r="E289" s="25">
        <v>1</v>
      </c>
      <c r="F289" s="48"/>
      <c r="G289" s="24">
        <v>5000</v>
      </c>
      <c r="H289" s="27" t="s">
        <v>25</v>
      </c>
      <c r="I289" s="25" t="s">
        <v>17</v>
      </c>
      <c r="J289" s="25">
        <v>543</v>
      </c>
      <c r="K289" s="28" t="s">
        <v>28</v>
      </c>
    </row>
    <row r="290" spans="1:11" ht="45" customHeight="1" x14ac:dyDescent="0.2">
      <c r="A290" s="1">
        <v>15</v>
      </c>
      <c r="B290" s="22">
        <v>7</v>
      </c>
      <c r="C290" s="23" t="s">
        <v>323</v>
      </c>
      <c r="D290" s="24">
        <v>6257.77</v>
      </c>
      <c r="E290" s="25">
        <v>1</v>
      </c>
      <c r="F290" s="48">
        <v>1</v>
      </c>
      <c r="G290" s="24">
        <v>6257.77</v>
      </c>
      <c r="H290" s="27" t="s">
        <v>25</v>
      </c>
      <c r="I290" s="25" t="s">
        <v>27</v>
      </c>
      <c r="J290" s="25">
        <v>543</v>
      </c>
      <c r="K290" s="28" t="s">
        <v>28</v>
      </c>
    </row>
    <row r="291" spans="1:11" ht="45" customHeight="1" x14ac:dyDescent="0.2">
      <c r="A291" s="1">
        <v>15</v>
      </c>
      <c r="B291" s="22">
        <v>8</v>
      </c>
      <c r="C291" s="23" t="s">
        <v>324</v>
      </c>
      <c r="D291" s="24">
        <v>32178.771000000001</v>
      </c>
      <c r="E291" s="25">
        <v>1</v>
      </c>
      <c r="F291" s="48">
        <v>1</v>
      </c>
      <c r="G291" s="24">
        <v>32178.771000000001</v>
      </c>
      <c r="H291" s="27" t="s">
        <v>23</v>
      </c>
      <c r="I291" s="25" t="s">
        <v>35</v>
      </c>
      <c r="J291" s="25">
        <v>543</v>
      </c>
      <c r="K291" s="28"/>
    </row>
    <row r="292" spans="1:11" ht="45" customHeight="1" x14ac:dyDescent="0.2">
      <c r="A292" s="1">
        <v>15</v>
      </c>
      <c r="B292" s="22">
        <v>9</v>
      </c>
      <c r="C292" s="23" t="s">
        <v>325</v>
      </c>
      <c r="D292" s="24">
        <v>10000</v>
      </c>
      <c r="E292" s="25">
        <v>1</v>
      </c>
      <c r="F292" s="48">
        <v>1</v>
      </c>
      <c r="G292" s="24">
        <v>10000</v>
      </c>
      <c r="H292" s="27" t="s">
        <v>23</v>
      </c>
      <c r="I292" s="25" t="s">
        <v>17</v>
      </c>
      <c r="J292" s="25">
        <v>543</v>
      </c>
      <c r="K292" s="28"/>
    </row>
    <row r="293" spans="1:11" ht="32" x14ac:dyDescent="0.2">
      <c r="A293" s="1">
        <v>15</v>
      </c>
      <c r="B293" s="22">
        <v>10</v>
      </c>
      <c r="C293" s="23" t="s">
        <v>326</v>
      </c>
      <c r="D293" s="24">
        <v>6330.348</v>
      </c>
      <c r="E293" s="25">
        <v>1</v>
      </c>
      <c r="F293" s="48"/>
      <c r="G293" s="24">
        <v>0</v>
      </c>
      <c r="H293" s="27" t="s">
        <v>25</v>
      </c>
      <c r="I293" s="25" t="s">
        <v>35</v>
      </c>
      <c r="J293" s="25">
        <v>543</v>
      </c>
      <c r="K293" s="28"/>
    </row>
    <row r="294" spans="1:11" ht="33" thickBot="1" x14ac:dyDescent="0.25">
      <c r="A294" s="1">
        <v>15</v>
      </c>
      <c r="B294" s="46">
        <v>11</v>
      </c>
      <c r="C294" s="35" t="s">
        <v>327</v>
      </c>
      <c r="D294" s="36">
        <v>24000</v>
      </c>
      <c r="E294" s="37">
        <v>1</v>
      </c>
      <c r="F294" s="53">
        <v>1</v>
      </c>
      <c r="G294" s="36">
        <v>24000</v>
      </c>
      <c r="H294" s="39" t="s">
        <v>23</v>
      </c>
      <c r="I294" s="37" t="s">
        <v>17</v>
      </c>
      <c r="J294" s="37">
        <v>543</v>
      </c>
      <c r="K294" s="40"/>
    </row>
    <row r="295" spans="1:11" ht="45" customHeight="1" x14ac:dyDescent="0.2">
      <c r="A295" s="1">
        <v>16</v>
      </c>
      <c r="B295" s="15"/>
      <c r="C295" s="16" t="s">
        <v>328</v>
      </c>
      <c r="D295" s="17">
        <f>SUM(D296:D309)</f>
        <v>129727.868</v>
      </c>
      <c r="E295" s="94">
        <f>SUM(E296:E309)</f>
        <v>14</v>
      </c>
      <c r="F295" s="94">
        <f>SUM(F296:F309)</f>
        <v>10</v>
      </c>
      <c r="G295" s="17">
        <f>SUM(G296:G309)</f>
        <v>128332.852</v>
      </c>
      <c r="H295" s="42"/>
      <c r="I295" s="41"/>
      <c r="J295" s="41"/>
      <c r="K295" s="43"/>
    </row>
    <row r="296" spans="1:11" ht="15" customHeight="1" x14ac:dyDescent="0.2">
      <c r="A296" s="1">
        <v>16</v>
      </c>
      <c r="B296" s="22">
        <v>1</v>
      </c>
      <c r="C296" s="23" t="s">
        <v>329</v>
      </c>
      <c r="D296" s="24">
        <v>11920.188</v>
      </c>
      <c r="E296" s="25">
        <v>1</v>
      </c>
      <c r="F296" s="26">
        <v>1</v>
      </c>
      <c r="G296" s="24">
        <v>11920.188</v>
      </c>
      <c r="H296" s="27" t="s">
        <v>97</v>
      </c>
      <c r="I296" s="25" t="s">
        <v>35</v>
      </c>
      <c r="J296" s="25">
        <v>211</v>
      </c>
      <c r="K296" s="28" t="s">
        <v>28</v>
      </c>
    </row>
    <row r="297" spans="1:11" ht="15" customHeight="1" x14ac:dyDescent="0.2">
      <c r="A297" s="104">
        <v>16</v>
      </c>
      <c r="B297" s="45">
        <v>2</v>
      </c>
      <c r="C297" s="29" t="s">
        <v>330</v>
      </c>
      <c r="D297" s="30">
        <v>9307.7639999999992</v>
      </c>
      <c r="E297" s="31">
        <v>1</v>
      </c>
      <c r="F297" s="32">
        <v>1</v>
      </c>
      <c r="G297" s="30">
        <v>9212.9850000000006</v>
      </c>
      <c r="H297" s="33" t="s">
        <v>48</v>
      </c>
      <c r="I297" s="31" t="s">
        <v>17</v>
      </c>
      <c r="J297" s="31">
        <v>211</v>
      </c>
      <c r="K297" s="34"/>
    </row>
    <row r="298" spans="1:11" ht="60" customHeight="1" x14ac:dyDescent="0.2">
      <c r="A298" s="104">
        <v>16</v>
      </c>
      <c r="B298" s="45">
        <v>3</v>
      </c>
      <c r="C298" s="29" t="s">
        <v>331</v>
      </c>
      <c r="D298" s="30">
        <v>5182.9129999999996</v>
      </c>
      <c r="E298" s="31">
        <v>1</v>
      </c>
      <c r="F298" s="32"/>
      <c r="G298" s="30">
        <v>3906.3609999999999</v>
      </c>
      <c r="H298" s="33" t="s">
        <v>25</v>
      </c>
      <c r="I298" s="31" t="s">
        <v>17</v>
      </c>
      <c r="J298" s="31">
        <v>211</v>
      </c>
      <c r="K298" s="34"/>
    </row>
    <row r="299" spans="1:11" ht="30" customHeight="1" x14ac:dyDescent="0.2">
      <c r="A299" s="104">
        <v>16</v>
      </c>
      <c r="B299" s="22">
        <v>4</v>
      </c>
      <c r="C299" s="29" t="s">
        <v>332</v>
      </c>
      <c r="D299" s="30">
        <v>3855.8270000000002</v>
      </c>
      <c r="E299" s="31">
        <v>1</v>
      </c>
      <c r="F299" s="32">
        <v>1</v>
      </c>
      <c r="G299" s="30">
        <v>3855.8270000000002</v>
      </c>
      <c r="H299" s="33" t="s">
        <v>23</v>
      </c>
      <c r="I299" s="31" t="s">
        <v>17</v>
      </c>
      <c r="J299" s="31">
        <v>211</v>
      </c>
      <c r="K299" s="34"/>
    </row>
    <row r="300" spans="1:11" ht="30" customHeight="1" x14ac:dyDescent="0.2">
      <c r="A300" s="104">
        <v>16</v>
      </c>
      <c r="B300" s="45">
        <v>5</v>
      </c>
      <c r="C300" s="44" t="s">
        <v>333</v>
      </c>
      <c r="D300" s="24">
        <v>5258.7820000000002</v>
      </c>
      <c r="E300" s="25">
        <v>1</v>
      </c>
      <c r="F300" s="26"/>
      <c r="G300" s="24">
        <v>5258.7820000000002</v>
      </c>
      <c r="H300" s="27" t="s">
        <v>25</v>
      </c>
      <c r="I300" s="25" t="s">
        <v>17</v>
      </c>
      <c r="J300" s="25" t="s">
        <v>18</v>
      </c>
      <c r="K300" s="28"/>
    </row>
    <row r="301" spans="1:11" ht="45" customHeight="1" x14ac:dyDescent="0.2">
      <c r="A301" s="104">
        <v>16</v>
      </c>
      <c r="B301" s="45">
        <v>6</v>
      </c>
      <c r="C301" s="29" t="s">
        <v>334</v>
      </c>
      <c r="D301" s="30">
        <v>6386.143</v>
      </c>
      <c r="E301" s="31">
        <v>1</v>
      </c>
      <c r="F301" s="32">
        <v>1</v>
      </c>
      <c r="G301" s="30">
        <v>6386.143</v>
      </c>
      <c r="H301" s="33" t="s">
        <v>23</v>
      </c>
      <c r="I301" s="31" t="s">
        <v>17</v>
      </c>
      <c r="J301" s="31">
        <v>211</v>
      </c>
      <c r="K301" s="34"/>
    </row>
    <row r="302" spans="1:11" ht="75" customHeight="1" x14ac:dyDescent="0.2">
      <c r="A302" s="104">
        <v>16</v>
      </c>
      <c r="B302" s="22">
        <v>7</v>
      </c>
      <c r="C302" s="23" t="s">
        <v>335</v>
      </c>
      <c r="D302" s="24">
        <v>8500</v>
      </c>
      <c r="E302" s="25">
        <v>1</v>
      </c>
      <c r="F302" s="26">
        <v>1</v>
      </c>
      <c r="G302" s="24">
        <v>8500</v>
      </c>
      <c r="H302" s="27" t="s">
        <v>23</v>
      </c>
      <c r="I302" s="25" t="s">
        <v>17</v>
      </c>
      <c r="J302" s="25">
        <v>211</v>
      </c>
      <c r="K302" s="28"/>
    </row>
    <row r="303" spans="1:11" ht="32" x14ac:dyDescent="0.2">
      <c r="A303" s="104">
        <v>16</v>
      </c>
      <c r="B303" s="22">
        <v>8</v>
      </c>
      <c r="C303" s="23" t="s">
        <v>336</v>
      </c>
      <c r="D303" s="24">
        <v>12753.369000000001</v>
      </c>
      <c r="E303" s="25">
        <v>1</v>
      </c>
      <c r="F303" s="26">
        <v>1</v>
      </c>
      <c r="G303" s="24">
        <v>12729.683999999999</v>
      </c>
      <c r="H303" s="27" t="s">
        <v>75</v>
      </c>
      <c r="I303" s="25" t="s">
        <v>319</v>
      </c>
      <c r="J303" s="25">
        <v>543</v>
      </c>
      <c r="K303" s="28"/>
    </row>
    <row r="304" spans="1:11" ht="48" x14ac:dyDescent="0.2">
      <c r="A304" s="104">
        <v>16</v>
      </c>
      <c r="B304" s="45">
        <v>9</v>
      </c>
      <c r="C304" s="29" t="s">
        <v>337</v>
      </c>
      <c r="D304" s="30">
        <v>9755</v>
      </c>
      <c r="E304" s="31">
        <v>1</v>
      </c>
      <c r="F304" s="32"/>
      <c r="G304" s="30">
        <v>9755</v>
      </c>
      <c r="H304" s="33" t="s">
        <v>48</v>
      </c>
      <c r="I304" s="31" t="s">
        <v>17</v>
      </c>
      <c r="J304" s="31">
        <v>543</v>
      </c>
      <c r="K304" s="28" t="s">
        <v>28</v>
      </c>
    </row>
    <row r="305" spans="1:11" ht="32" x14ac:dyDescent="0.2">
      <c r="A305" s="104">
        <v>16</v>
      </c>
      <c r="B305" s="45">
        <v>10</v>
      </c>
      <c r="C305" s="23" t="s">
        <v>338</v>
      </c>
      <c r="D305" s="24">
        <v>7465.28</v>
      </c>
      <c r="E305" s="25">
        <v>1</v>
      </c>
      <c r="F305" s="26">
        <v>1</v>
      </c>
      <c r="G305" s="24">
        <v>7465.28</v>
      </c>
      <c r="H305" s="27" t="s">
        <v>48</v>
      </c>
      <c r="I305" s="25" t="s">
        <v>35</v>
      </c>
      <c r="J305" s="25">
        <v>543</v>
      </c>
      <c r="K305" s="28" t="s">
        <v>28</v>
      </c>
    </row>
    <row r="306" spans="1:11" ht="16" x14ac:dyDescent="0.2">
      <c r="A306" s="104">
        <v>16</v>
      </c>
      <c r="B306" s="22">
        <v>11</v>
      </c>
      <c r="C306" s="23" t="s">
        <v>339</v>
      </c>
      <c r="D306" s="24">
        <v>5002.7219999999998</v>
      </c>
      <c r="E306" s="25">
        <v>1</v>
      </c>
      <c r="F306" s="26">
        <v>1</v>
      </c>
      <c r="G306" s="24">
        <v>5002.7219999999998</v>
      </c>
      <c r="H306" s="27" t="s">
        <v>159</v>
      </c>
      <c r="I306" s="25" t="s">
        <v>35</v>
      </c>
      <c r="J306" s="25">
        <v>543</v>
      </c>
      <c r="K306" s="28"/>
    </row>
    <row r="307" spans="1:11" ht="32" x14ac:dyDescent="0.2">
      <c r="A307" s="104">
        <v>16</v>
      </c>
      <c r="B307" s="45">
        <v>12</v>
      </c>
      <c r="C307" s="29" t="s">
        <v>340</v>
      </c>
      <c r="D307" s="30">
        <v>11000</v>
      </c>
      <c r="E307" s="31">
        <v>1</v>
      </c>
      <c r="F307" s="32">
        <v>1</v>
      </c>
      <c r="G307" s="30">
        <v>11000</v>
      </c>
      <c r="H307" s="33" t="s">
        <v>25</v>
      </c>
      <c r="I307" s="31" t="s">
        <v>35</v>
      </c>
      <c r="J307" s="31">
        <v>543</v>
      </c>
      <c r="K307" s="34"/>
    </row>
    <row r="308" spans="1:11" ht="48" x14ac:dyDescent="0.2">
      <c r="A308" s="104">
        <v>16</v>
      </c>
      <c r="B308" s="45">
        <v>13</v>
      </c>
      <c r="C308" s="23" t="s">
        <v>341</v>
      </c>
      <c r="D308" s="24">
        <v>10800</v>
      </c>
      <c r="E308" s="25">
        <v>1</v>
      </c>
      <c r="F308" s="26">
        <v>1</v>
      </c>
      <c r="G308" s="24">
        <v>10800</v>
      </c>
      <c r="H308" s="27" t="s">
        <v>25</v>
      </c>
      <c r="I308" s="25" t="s">
        <v>17</v>
      </c>
      <c r="J308" s="25">
        <v>543</v>
      </c>
      <c r="K308" s="28"/>
    </row>
    <row r="309" spans="1:11" ht="45.75" customHeight="1" thickBot="1" x14ac:dyDescent="0.25">
      <c r="A309" s="104">
        <v>16</v>
      </c>
      <c r="B309" s="22">
        <v>14</v>
      </c>
      <c r="C309" s="35" t="s">
        <v>342</v>
      </c>
      <c r="D309" s="36">
        <v>22539.88</v>
      </c>
      <c r="E309" s="37">
        <v>1</v>
      </c>
      <c r="F309" s="38"/>
      <c r="G309" s="36">
        <v>22539.88</v>
      </c>
      <c r="H309" s="39" t="s">
        <v>16</v>
      </c>
      <c r="I309" s="37" t="s">
        <v>17</v>
      </c>
      <c r="J309" s="37">
        <v>543</v>
      </c>
      <c r="K309" s="40"/>
    </row>
    <row r="310" spans="1:11" ht="45" customHeight="1" x14ac:dyDescent="0.2">
      <c r="A310" s="1">
        <v>17</v>
      </c>
      <c r="B310" s="15"/>
      <c r="C310" s="16" t="s">
        <v>343</v>
      </c>
      <c r="D310" s="17">
        <f>SUM(D311:D325)</f>
        <v>186586.36199999999</v>
      </c>
      <c r="E310" s="94">
        <f>SUM(E311:E325)</f>
        <v>15</v>
      </c>
      <c r="F310" s="95">
        <f>SUM(F311:F325)</f>
        <v>6</v>
      </c>
      <c r="G310" s="17">
        <f>SUM(G311:G325)</f>
        <v>176732.55800000002</v>
      </c>
      <c r="H310" s="42"/>
      <c r="I310" s="41"/>
      <c r="J310" s="41"/>
      <c r="K310" s="43"/>
    </row>
    <row r="311" spans="1:11" ht="30" customHeight="1" x14ac:dyDescent="0.2">
      <c r="A311" s="1">
        <v>17</v>
      </c>
      <c r="B311" s="22">
        <v>1</v>
      </c>
      <c r="C311" s="23" t="s">
        <v>344</v>
      </c>
      <c r="D311" s="24">
        <v>7160</v>
      </c>
      <c r="E311" s="25">
        <v>1</v>
      </c>
      <c r="F311" s="48">
        <v>1</v>
      </c>
      <c r="G311" s="24">
        <v>7050</v>
      </c>
      <c r="H311" s="27" t="s">
        <v>48</v>
      </c>
      <c r="I311" s="25" t="s">
        <v>35</v>
      </c>
      <c r="J311" s="25">
        <v>211</v>
      </c>
      <c r="K311" s="28" t="s">
        <v>28</v>
      </c>
    </row>
    <row r="312" spans="1:11" ht="30" customHeight="1" x14ac:dyDescent="0.2">
      <c r="A312" s="1">
        <v>17</v>
      </c>
      <c r="B312" s="22">
        <v>2</v>
      </c>
      <c r="C312" s="23" t="s">
        <v>345</v>
      </c>
      <c r="D312" s="24">
        <v>19500</v>
      </c>
      <c r="E312" s="25">
        <v>1</v>
      </c>
      <c r="F312" s="48">
        <v>1</v>
      </c>
      <c r="G312" s="24">
        <v>19489.558000000001</v>
      </c>
      <c r="H312" s="27" t="s">
        <v>48</v>
      </c>
      <c r="I312" s="25" t="s">
        <v>35</v>
      </c>
      <c r="J312" s="25">
        <v>211</v>
      </c>
      <c r="K312" s="28" t="s">
        <v>28</v>
      </c>
    </row>
    <row r="313" spans="1:11" ht="45" customHeight="1" x14ac:dyDescent="0.2">
      <c r="A313" s="1">
        <v>17</v>
      </c>
      <c r="B313" s="22">
        <v>3</v>
      </c>
      <c r="C313" s="23" t="s">
        <v>346</v>
      </c>
      <c r="D313" s="24">
        <v>5000</v>
      </c>
      <c r="E313" s="25">
        <v>1</v>
      </c>
      <c r="F313" s="48"/>
      <c r="G313" s="24">
        <v>5000</v>
      </c>
      <c r="H313" s="27" t="s">
        <v>48</v>
      </c>
      <c r="I313" s="25" t="s">
        <v>35</v>
      </c>
      <c r="J313" s="25">
        <v>211</v>
      </c>
      <c r="K313" s="28" t="s">
        <v>28</v>
      </c>
    </row>
    <row r="314" spans="1:11" ht="30" customHeight="1" x14ac:dyDescent="0.2">
      <c r="A314" s="1">
        <v>17</v>
      </c>
      <c r="B314" s="22">
        <v>4</v>
      </c>
      <c r="C314" s="23" t="s">
        <v>347</v>
      </c>
      <c r="D314" s="24">
        <v>5000</v>
      </c>
      <c r="E314" s="25">
        <v>1</v>
      </c>
      <c r="F314" s="48"/>
      <c r="G314" s="24">
        <v>5000</v>
      </c>
      <c r="H314" s="27" t="s">
        <v>25</v>
      </c>
      <c r="I314" s="25" t="s">
        <v>35</v>
      </c>
      <c r="J314" s="25">
        <v>211</v>
      </c>
      <c r="K314" s="28" t="s">
        <v>28</v>
      </c>
    </row>
    <row r="315" spans="1:11" ht="30" customHeight="1" x14ac:dyDescent="0.2">
      <c r="A315" s="1">
        <v>17</v>
      </c>
      <c r="B315" s="22">
        <v>5</v>
      </c>
      <c r="C315" s="23" t="s">
        <v>348</v>
      </c>
      <c r="D315" s="24">
        <v>29100</v>
      </c>
      <c r="E315" s="25">
        <v>1</v>
      </c>
      <c r="F315" s="48">
        <v>1</v>
      </c>
      <c r="G315" s="24">
        <v>27280</v>
      </c>
      <c r="H315" s="27" t="s">
        <v>23</v>
      </c>
      <c r="I315" s="25" t="s">
        <v>35</v>
      </c>
      <c r="J315" s="25">
        <v>211</v>
      </c>
      <c r="K315" s="28" t="s">
        <v>28</v>
      </c>
    </row>
    <row r="316" spans="1:11" ht="30" customHeight="1" x14ac:dyDescent="0.2">
      <c r="A316" s="1">
        <v>17</v>
      </c>
      <c r="B316" s="22">
        <v>6</v>
      </c>
      <c r="C316" s="23" t="s">
        <v>349</v>
      </c>
      <c r="D316" s="24">
        <v>15000</v>
      </c>
      <c r="E316" s="25">
        <v>1</v>
      </c>
      <c r="F316" s="48"/>
      <c r="G316" s="24">
        <v>14048</v>
      </c>
      <c r="H316" s="27" t="s">
        <v>48</v>
      </c>
      <c r="I316" s="25" t="s">
        <v>17</v>
      </c>
      <c r="J316" s="25">
        <v>211</v>
      </c>
      <c r="K316" s="28" t="s">
        <v>28</v>
      </c>
    </row>
    <row r="317" spans="1:11" ht="30" customHeight="1" x14ac:dyDescent="0.2">
      <c r="A317" s="1">
        <v>17</v>
      </c>
      <c r="B317" s="22">
        <v>7</v>
      </c>
      <c r="C317" s="23" t="s">
        <v>350</v>
      </c>
      <c r="D317" s="24">
        <v>6321.2330000000002</v>
      </c>
      <c r="E317" s="25">
        <v>1</v>
      </c>
      <c r="F317" s="48"/>
      <c r="G317" s="24">
        <v>0</v>
      </c>
      <c r="H317" s="27" t="s">
        <v>23</v>
      </c>
      <c r="I317" s="25" t="s">
        <v>35</v>
      </c>
      <c r="J317" s="25">
        <v>211</v>
      </c>
      <c r="K317" s="28" t="s">
        <v>28</v>
      </c>
    </row>
    <row r="318" spans="1:11" ht="45" customHeight="1" x14ac:dyDescent="0.2">
      <c r="A318" s="1">
        <v>17</v>
      </c>
      <c r="B318" s="22">
        <v>8</v>
      </c>
      <c r="C318" s="23" t="s">
        <v>351</v>
      </c>
      <c r="D318" s="24">
        <v>4000</v>
      </c>
      <c r="E318" s="25">
        <v>1</v>
      </c>
      <c r="F318" s="48">
        <v>1</v>
      </c>
      <c r="G318" s="24">
        <v>4000</v>
      </c>
      <c r="H318" s="27" t="s">
        <v>48</v>
      </c>
      <c r="I318" s="25" t="s">
        <v>17</v>
      </c>
      <c r="J318" s="25">
        <v>211</v>
      </c>
      <c r="K318" s="28"/>
    </row>
    <row r="319" spans="1:11" ht="30" customHeight="1" x14ac:dyDescent="0.2">
      <c r="A319" s="1">
        <v>17</v>
      </c>
      <c r="B319" s="22">
        <v>9</v>
      </c>
      <c r="C319" s="23" t="s">
        <v>352</v>
      </c>
      <c r="D319" s="24">
        <v>5000</v>
      </c>
      <c r="E319" s="25">
        <v>1</v>
      </c>
      <c r="F319" s="48"/>
      <c r="G319" s="24">
        <v>5000</v>
      </c>
      <c r="H319" s="27" t="s">
        <v>48</v>
      </c>
      <c r="I319" s="25" t="s">
        <v>35</v>
      </c>
      <c r="J319" s="25">
        <v>211</v>
      </c>
      <c r="K319" s="28"/>
    </row>
    <row r="320" spans="1:11" ht="64" x14ac:dyDescent="0.2">
      <c r="A320" s="1">
        <v>17</v>
      </c>
      <c r="B320" s="22">
        <v>10</v>
      </c>
      <c r="C320" s="23" t="s">
        <v>353</v>
      </c>
      <c r="D320" s="24">
        <v>38365</v>
      </c>
      <c r="E320" s="25">
        <v>1</v>
      </c>
      <c r="F320" s="48"/>
      <c r="G320" s="24">
        <v>38365</v>
      </c>
      <c r="H320" s="27" t="s">
        <v>48</v>
      </c>
      <c r="I320" s="25" t="s">
        <v>35</v>
      </c>
      <c r="J320" s="25">
        <v>543</v>
      </c>
      <c r="K320" s="28" t="s">
        <v>28</v>
      </c>
    </row>
    <row r="321" spans="1:11" ht="40" x14ac:dyDescent="0.2">
      <c r="A321" s="1">
        <v>17</v>
      </c>
      <c r="B321" s="22">
        <v>11</v>
      </c>
      <c r="C321" s="23" t="s">
        <v>354</v>
      </c>
      <c r="D321" s="24">
        <v>29400</v>
      </c>
      <c r="E321" s="25">
        <v>1</v>
      </c>
      <c r="F321" s="48"/>
      <c r="G321" s="24">
        <v>29400</v>
      </c>
      <c r="H321" s="27" t="s">
        <v>23</v>
      </c>
      <c r="I321" s="25" t="s">
        <v>35</v>
      </c>
      <c r="J321" s="25">
        <v>543</v>
      </c>
      <c r="K321" s="55" t="s">
        <v>225</v>
      </c>
    </row>
    <row r="322" spans="1:11" ht="48" x14ac:dyDescent="0.2">
      <c r="A322" s="1">
        <v>17</v>
      </c>
      <c r="B322" s="22">
        <v>12</v>
      </c>
      <c r="C322" s="23" t="s">
        <v>355</v>
      </c>
      <c r="D322" s="24">
        <v>640.12900000000002</v>
      </c>
      <c r="E322" s="25">
        <v>1</v>
      </c>
      <c r="F322" s="48"/>
      <c r="G322" s="24">
        <v>0</v>
      </c>
      <c r="H322" s="27" t="s">
        <v>42</v>
      </c>
      <c r="I322" s="25" t="s">
        <v>17</v>
      </c>
      <c r="J322" s="25">
        <v>543</v>
      </c>
      <c r="K322" s="55" t="s">
        <v>28</v>
      </c>
    </row>
    <row r="323" spans="1:11" ht="32" x14ac:dyDescent="0.2">
      <c r="A323" s="1">
        <v>17</v>
      </c>
      <c r="B323" s="22">
        <v>13</v>
      </c>
      <c r="C323" s="23" t="s">
        <v>356</v>
      </c>
      <c r="D323" s="24">
        <v>3600</v>
      </c>
      <c r="E323" s="25">
        <v>1</v>
      </c>
      <c r="F323" s="48">
        <v>1</v>
      </c>
      <c r="G323" s="24">
        <v>3600</v>
      </c>
      <c r="H323" s="27" t="s">
        <v>23</v>
      </c>
      <c r="I323" s="25" t="s">
        <v>17</v>
      </c>
      <c r="J323" s="25"/>
      <c r="K323" s="55"/>
    </row>
    <row r="324" spans="1:11" ht="32" x14ac:dyDescent="0.2">
      <c r="A324" s="1">
        <v>17</v>
      </c>
      <c r="B324" s="22">
        <v>14</v>
      </c>
      <c r="C324" s="23" t="s">
        <v>357</v>
      </c>
      <c r="D324" s="24">
        <v>3500</v>
      </c>
      <c r="E324" s="25">
        <v>1</v>
      </c>
      <c r="F324" s="48"/>
      <c r="G324" s="24">
        <v>3500</v>
      </c>
      <c r="H324" s="27" t="s">
        <v>25</v>
      </c>
      <c r="I324" s="25" t="s">
        <v>35</v>
      </c>
      <c r="J324" s="25"/>
      <c r="K324" s="55"/>
    </row>
    <row r="325" spans="1:11" ht="33" thickBot="1" x14ac:dyDescent="0.25">
      <c r="A325" s="1">
        <v>17</v>
      </c>
      <c r="B325" s="22">
        <v>15</v>
      </c>
      <c r="C325" s="23" t="s">
        <v>358</v>
      </c>
      <c r="D325" s="24">
        <v>15000</v>
      </c>
      <c r="E325" s="25">
        <v>1</v>
      </c>
      <c r="F325" s="48">
        <v>1</v>
      </c>
      <c r="G325" s="24">
        <v>15000</v>
      </c>
      <c r="H325" s="27" t="s">
        <v>25</v>
      </c>
      <c r="I325" s="25" t="s">
        <v>17</v>
      </c>
      <c r="J325" s="25"/>
      <c r="K325" s="55"/>
    </row>
    <row r="326" spans="1:11" ht="45" customHeight="1" x14ac:dyDescent="0.2">
      <c r="A326" s="1">
        <v>18</v>
      </c>
      <c r="B326" s="15"/>
      <c r="C326" s="16" t="s">
        <v>359</v>
      </c>
      <c r="D326" s="17">
        <f>SUM(D327:D350)</f>
        <v>202236.93100000001</v>
      </c>
      <c r="E326" s="41">
        <f t="shared" ref="E326:F326" si="2">SUM(E327:E350)</f>
        <v>24</v>
      </c>
      <c r="F326" s="41">
        <f t="shared" si="2"/>
        <v>9</v>
      </c>
      <c r="G326" s="17">
        <f>SUM(G327:G350)</f>
        <v>142252.89799999999</v>
      </c>
      <c r="H326" s="42"/>
      <c r="I326" s="41"/>
      <c r="J326" s="41"/>
      <c r="K326" s="103"/>
    </row>
    <row r="327" spans="1:11" ht="32" x14ac:dyDescent="0.2">
      <c r="A327" s="1">
        <v>18</v>
      </c>
      <c r="B327" s="22">
        <v>1</v>
      </c>
      <c r="C327" s="23" t="s">
        <v>360</v>
      </c>
      <c r="D327" s="24">
        <v>24608.620999999999</v>
      </c>
      <c r="E327" s="25">
        <v>1</v>
      </c>
      <c r="F327" s="26"/>
      <c r="G327" s="24">
        <v>13866.384</v>
      </c>
      <c r="H327" s="27" t="s">
        <v>16</v>
      </c>
      <c r="I327" s="25" t="s">
        <v>35</v>
      </c>
      <c r="J327" s="25">
        <v>543</v>
      </c>
      <c r="K327" s="28" t="s">
        <v>28</v>
      </c>
    </row>
    <row r="328" spans="1:11" ht="32" x14ac:dyDescent="0.2">
      <c r="A328" s="1">
        <v>18</v>
      </c>
      <c r="B328" s="22">
        <v>2</v>
      </c>
      <c r="C328" s="23" t="s">
        <v>361</v>
      </c>
      <c r="D328" s="24">
        <v>3774.6689999999999</v>
      </c>
      <c r="E328" s="25">
        <v>1</v>
      </c>
      <c r="F328" s="26">
        <v>1</v>
      </c>
      <c r="G328" s="24">
        <v>3774.6689999999999</v>
      </c>
      <c r="H328" s="27" t="s">
        <v>159</v>
      </c>
      <c r="I328" s="25" t="s">
        <v>17</v>
      </c>
      <c r="J328" s="25">
        <v>543</v>
      </c>
      <c r="K328" s="28" t="s">
        <v>28</v>
      </c>
    </row>
    <row r="329" spans="1:11" ht="32" x14ac:dyDescent="0.2">
      <c r="A329" s="1">
        <v>18</v>
      </c>
      <c r="B329" s="22">
        <v>3</v>
      </c>
      <c r="C329" s="23" t="s">
        <v>362</v>
      </c>
      <c r="D329" s="24">
        <v>4188.8950000000004</v>
      </c>
      <c r="E329" s="25">
        <v>1</v>
      </c>
      <c r="F329" s="26">
        <v>1</v>
      </c>
      <c r="G329" s="24">
        <v>3804.6770000000001</v>
      </c>
      <c r="H329" s="27" t="s">
        <v>159</v>
      </c>
      <c r="I329" s="25" t="s">
        <v>27</v>
      </c>
      <c r="J329" s="25">
        <v>543</v>
      </c>
      <c r="K329" s="28" t="s">
        <v>28</v>
      </c>
    </row>
    <row r="330" spans="1:11" ht="48" x14ac:dyDescent="0.2">
      <c r="A330" s="1">
        <v>18</v>
      </c>
      <c r="B330" s="22">
        <v>4</v>
      </c>
      <c r="C330" s="23" t="s">
        <v>363</v>
      </c>
      <c r="D330" s="24">
        <v>414.20100000000002</v>
      </c>
      <c r="E330" s="25">
        <v>1</v>
      </c>
      <c r="F330" s="26"/>
      <c r="G330" s="24">
        <v>414.20100000000002</v>
      </c>
      <c r="H330" s="27" t="s">
        <v>25</v>
      </c>
      <c r="I330" s="25" t="s">
        <v>17</v>
      </c>
      <c r="J330" s="25">
        <v>543</v>
      </c>
      <c r="K330" s="28" t="s">
        <v>28</v>
      </c>
    </row>
    <row r="331" spans="1:11" ht="32" x14ac:dyDescent="0.2">
      <c r="A331" s="1">
        <v>18</v>
      </c>
      <c r="B331" s="22">
        <v>5</v>
      </c>
      <c r="C331" s="23" t="s">
        <v>364</v>
      </c>
      <c r="D331" s="24">
        <v>20251.146000000001</v>
      </c>
      <c r="E331" s="25">
        <v>1</v>
      </c>
      <c r="F331" s="26"/>
      <c r="G331" s="24">
        <v>11201.984</v>
      </c>
      <c r="H331" s="27" t="s">
        <v>25</v>
      </c>
      <c r="I331" s="25" t="s">
        <v>27</v>
      </c>
      <c r="J331" s="25">
        <v>543</v>
      </c>
      <c r="K331" s="28" t="s">
        <v>28</v>
      </c>
    </row>
    <row r="332" spans="1:11" ht="32" x14ac:dyDescent="0.2">
      <c r="A332" s="1">
        <v>18</v>
      </c>
      <c r="B332" s="22">
        <v>6</v>
      </c>
      <c r="C332" s="23" t="s">
        <v>365</v>
      </c>
      <c r="D332" s="24">
        <v>7646.152</v>
      </c>
      <c r="E332" s="25">
        <v>1</v>
      </c>
      <c r="F332" s="26">
        <v>1</v>
      </c>
      <c r="G332" s="24">
        <v>7109.5559999999996</v>
      </c>
      <c r="H332" s="27" t="s">
        <v>25</v>
      </c>
      <c r="I332" s="25" t="s">
        <v>17</v>
      </c>
      <c r="J332" s="25">
        <v>543</v>
      </c>
      <c r="K332" s="28" t="s">
        <v>28</v>
      </c>
    </row>
    <row r="333" spans="1:11" ht="48" x14ac:dyDescent="0.2">
      <c r="A333" s="1">
        <v>18</v>
      </c>
      <c r="B333" s="22">
        <v>7</v>
      </c>
      <c r="C333" s="23" t="s">
        <v>366</v>
      </c>
      <c r="D333" s="24">
        <v>9157.1129999999994</v>
      </c>
      <c r="E333" s="25">
        <v>1</v>
      </c>
      <c r="F333" s="26"/>
      <c r="G333" s="24">
        <v>7289.0680000000002</v>
      </c>
      <c r="H333" s="27" t="s">
        <v>25</v>
      </c>
      <c r="I333" s="25" t="s">
        <v>17</v>
      </c>
      <c r="J333" s="25">
        <v>543</v>
      </c>
      <c r="K333" s="28" t="s">
        <v>28</v>
      </c>
    </row>
    <row r="334" spans="1:11" ht="48" x14ac:dyDescent="0.2">
      <c r="A334" s="1">
        <v>18</v>
      </c>
      <c r="B334" s="22">
        <v>8</v>
      </c>
      <c r="C334" s="23" t="s">
        <v>367</v>
      </c>
      <c r="D334" s="24">
        <v>7898.1620000000003</v>
      </c>
      <c r="E334" s="25">
        <v>1</v>
      </c>
      <c r="F334" s="26">
        <v>1</v>
      </c>
      <c r="G334" s="24">
        <v>7297.8360000000002</v>
      </c>
      <c r="H334" s="27" t="s">
        <v>25</v>
      </c>
      <c r="I334" s="25" t="s">
        <v>17</v>
      </c>
      <c r="J334" s="25">
        <v>543</v>
      </c>
      <c r="K334" s="28" t="s">
        <v>28</v>
      </c>
    </row>
    <row r="335" spans="1:11" ht="32" x14ac:dyDescent="0.2">
      <c r="A335" s="1">
        <v>18</v>
      </c>
      <c r="B335" s="22">
        <v>9</v>
      </c>
      <c r="C335" s="23" t="s">
        <v>368</v>
      </c>
      <c r="D335" s="24">
        <v>790.53700000000003</v>
      </c>
      <c r="E335" s="25">
        <v>1</v>
      </c>
      <c r="F335" s="26">
        <v>1</v>
      </c>
      <c r="G335" s="24">
        <v>790.53700000000003</v>
      </c>
      <c r="H335" s="27" t="s">
        <v>25</v>
      </c>
      <c r="I335" s="25" t="s">
        <v>27</v>
      </c>
      <c r="J335" s="25">
        <v>543</v>
      </c>
      <c r="K335" s="28" t="s">
        <v>28</v>
      </c>
    </row>
    <row r="336" spans="1:11" ht="32" x14ac:dyDescent="0.2">
      <c r="A336" s="1">
        <v>18</v>
      </c>
      <c r="B336" s="22">
        <v>10</v>
      </c>
      <c r="C336" s="23" t="s">
        <v>369</v>
      </c>
      <c r="D336" s="24">
        <v>3764.8719999999998</v>
      </c>
      <c r="E336" s="25">
        <v>1</v>
      </c>
      <c r="F336" s="26"/>
      <c r="G336" s="24">
        <v>3764.8719999999998</v>
      </c>
      <c r="H336" s="27" t="s">
        <v>23</v>
      </c>
      <c r="I336" s="25" t="s">
        <v>35</v>
      </c>
      <c r="J336" s="25">
        <v>543</v>
      </c>
      <c r="K336" s="28" t="s">
        <v>28</v>
      </c>
    </row>
    <row r="337" spans="1:11" ht="32" x14ac:dyDescent="0.2">
      <c r="A337" s="1">
        <v>18</v>
      </c>
      <c r="B337" s="22">
        <v>11</v>
      </c>
      <c r="C337" s="23" t="s">
        <v>370</v>
      </c>
      <c r="D337" s="24">
        <v>2236.8919999999998</v>
      </c>
      <c r="E337" s="25">
        <v>1</v>
      </c>
      <c r="F337" s="26"/>
      <c r="G337" s="24">
        <v>2236.8919999999998</v>
      </c>
      <c r="H337" s="27" t="s">
        <v>48</v>
      </c>
      <c r="I337" s="25" t="s">
        <v>17</v>
      </c>
      <c r="J337" s="25">
        <v>543</v>
      </c>
      <c r="K337" s="28" t="s">
        <v>28</v>
      </c>
    </row>
    <row r="338" spans="1:11" ht="48" x14ac:dyDescent="0.2">
      <c r="A338" s="1">
        <v>18</v>
      </c>
      <c r="B338" s="22">
        <v>12</v>
      </c>
      <c r="C338" s="23" t="s">
        <v>371</v>
      </c>
      <c r="D338" s="24">
        <v>4415.6130000000003</v>
      </c>
      <c r="E338" s="25">
        <v>1</v>
      </c>
      <c r="F338" s="26">
        <v>1</v>
      </c>
      <c r="G338" s="24">
        <v>4334.1540000000005</v>
      </c>
      <c r="H338" s="27" t="s">
        <v>25</v>
      </c>
      <c r="I338" s="25" t="s">
        <v>17</v>
      </c>
      <c r="J338" s="25">
        <v>543</v>
      </c>
      <c r="K338" s="28" t="s">
        <v>28</v>
      </c>
    </row>
    <row r="339" spans="1:11" ht="16" x14ac:dyDescent="0.2">
      <c r="A339" s="1">
        <v>18</v>
      </c>
      <c r="B339" s="22">
        <v>13</v>
      </c>
      <c r="C339" s="23" t="s">
        <v>372</v>
      </c>
      <c r="D339" s="24">
        <v>7625.4570000000003</v>
      </c>
      <c r="E339" s="25">
        <v>1</v>
      </c>
      <c r="F339" s="26"/>
      <c r="G339" s="24">
        <v>3193.7269999999999</v>
      </c>
      <c r="H339" s="27" t="s">
        <v>48</v>
      </c>
      <c r="I339" s="25" t="s">
        <v>17</v>
      </c>
      <c r="J339" s="25">
        <v>543</v>
      </c>
      <c r="K339" s="28" t="s">
        <v>28</v>
      </c>
    </row>
    <row r="340" spans="1:11" ht="64" x14ac:dyDescent="0.2">
      <c r="A340" s="1">
        <v>18</v>
      </c>
      <c r="B340" s="22">
        <v>14</v>
      </c>
      <c r="C340" s="23" t="s">
        <v>373</v>
      </c>
      <c r="D340" s="24">
        <v>2863.6529999999998</v>
      </c>
      <c r="E340" s="25">
        <v>1</v>
      </c>
      <c r="F340" s="26"/>
      <c r="G340" s="24">
        <v>2841.8220000000001</v>
      </c>
      <c r="H340" s="27" t="s">
        <v>16</v>
      </c>
      <c r="I340" s="25" t="s">
        <v>27</v>
      </c>
      <c r="J340" s="25">
        <v>543</v>
      </c>
      <c r="K340" s="28" t="s">
        <v>28</v>
      </c>
    </row>
    <row r="341" spans="1:11" ht="48" x14ac:dyDescent="0.2">
      <c r="A341" s="1">
        <v>18</v>
      </c>
      <c r="B341" s="22">
        <v>15</v>
      </c>
      <c r="C341" s="23" t="s">
        <v>374</v>
      </c>
      <c r="D341" s="24">
        <v>19336.907999999999</v>
      </c>
      <c r="E341" s="25">
        <v>1</v>
      </c>
      <c r="F341" s="26"/>
      <c r="G341" s="24">
        <v>0</v>
      </c>
      <c r="H341" s="27" t="s">
        <v>25</v>
      </c>
      <c r="I341" s="25" t="s">
        <v>17</v>
      </c>
      <c r="J341" s="25">
        <v>543</v>
      </c>
      <c r="K341" s="28" t="s">
        <v>28</v>
      </c>
    </row>
    <row r="342" spans="1:11" ht="48" x14ac:dyDescent="0.2">
      <c r="A342" s="1">
        <v>18</v>
      </c>
      <c r="B342" s="22">
        <v>16</v>
      </c>
      <c r="C342" s="23" t="s">
        <v>375</v>
      </c>
      <c r="D342" s="24">
        <v>680.93899999999996</v>
      </c>
      <c r="E342" s="25">
        <v>1</v>
      </c>
      <c r="F342" s="26">
        <v>1</v>
      </c>
      <c r="G342" s="24">
        <v>680.93899999999996</v>
      </c>
      <c r="H342" s="27" t="s">
        <v>48</v>
      </c>
      <c r="I342" s="25" t="s">
        <v>17</v>
      </c>
      <c r="J342" s="25">
        <v>543</v>
      </c>
      <c r="K342" s="28" t="s">
        <v>28</v>
      </c>
    </row>
    <row r="343" spans="1:11" ht="48" x14ac:dyDescent="0.2">
      <c r="A343" s="1">
        <v>18</v>
      </c>
      <c r="B343" s="22">
        <v>17</v>
      </c>
      <c r="C343" s="23" t="s">
        <v>376</v>
      </c>
      <c r="D343" s="24">
        <v>6238.8530000000001</v>
      </c>
      <c r="E343" s="25">
        <v>1</v>
      </c>
      <c r="F343" s="26">
        <v>1</v>
      </c>
      <c r="G343" s="24">
        <v>6238.8530000000001</v>
      </c>
      <c r="H343" s="27" t="s">
        <v>16</v>
      </c>
      <c r="I343" s="25" t="s">
        <v>27</v>
      </c>
      <c r="J343" s="25">
        <v>543</v>
      </c>
      <c r="K343" s="28"/>
    </row>
    <row r="344" spans="1:11" ht="32" x14ac:dyDescent="0.2">
      <c r="A344" s="1">
        <v>18</v>
      </c>
      <c r="B344" s="22">
        <v>18</v>
      </c>
      <c r="C344" s="23" t="s">
        <v>377</v>
      </c>
      <c r="D344" s="24">
        <v>25000</v>
      </c>
      <c r="E344" s="25">
        <v>1</v>
      </c>
      <c r="F344" s="26"/>
      <c r="G344" s="24">
        <v>24003.636999999999</v>
      </c>
      <c r="H344" s="27" t="s">
        <v>23</v>
      </c>
      <c r="I344" s="25" t="s">
        <v>35</v>
      </c>
      <c r="J344" s="25">
        <v>543</v>
      </c>
      <c r="K344" s="28"/>
    </row>
    <row r="345" spans="1:11" ht="48" x14ac:dyDescent="0.2">
      <c r="A345" s="1">
        <v>18</v>
      </c>
      <c r="B345" s="22">
        <v>19</v>
      </c>
      <c r="C345" s="23" t="s">
        <v>378</v>
      </c>
      <c r="D345" s="24">
        <v>8952.2720000000008</v>
      </c>
      <c r="E345" s="25">
        <v>1</v>
      </c>
      <c r="F345" s="26"/>
      <c r="G345" s="24">
        <v>8797.9509999999991</v>
      </c>
      <c r="H345" s="27" t="s">
        <v>93</v>
      </c>
      <c r="I345" s="25" t="s">
        <v>35</v>
      </c>
      <c r="J345" s="25">
        <v>543</v>
      </c>
      <c r="K345" s="28"/>
    </row>
    <row r="346" spans="1:11" ht="32" x14ac:dyDescent="0.2">
      <c r="A346" s="1">
        <v>18</v>
      </c>
      <c r="B346" s="22">
        <v>20</v>
      </c>
      <c r="C346" s="23" t="s">
        <v>379</v>
      </c>
      <c r="D346" s="24">
        <v>9480.2870000000003</v>
      </c>
      <c r="E346" s="25">
        <v>1</v>
      </c>
      <c r="F346" s="26"/>
      <c r="G346" s="24">
        <v>3394.136</v>
      </c>
      <c r="H346" s="27" t="s">
        <v>16</v>
      </c>
      <c r="I346" s="25" t="s">
        <v>27</v>
      </c>
      <c r="J346" s="25">
        <v>543</v>
      </c>
      <c r="K346" s="28"/>
    </row>
    <row r="347" spans="1:11" ht="80" x14ac:dyDescent="0.2">
      <c r="A347" s="1">
        <v>18</v>
      </c>
      <c r="B347" s="22">
        <v>21</v>
      </c>
      <c r="C347" s="23" t="s">
        <v>380</v>
      </c>
      <c r="D347" s="24">
        <v>6245.4849999999997</v>
      </c>
      <c r="E347" s="25">
        <v>1</v>
      </c>
      <c r="F347" s="26"/>
      <c r="G347" s="24">
        <v>4279.12</v>
      </c>
      <c r="H347" s="27" t="s">
        <v>48</v>
      </c>
      <c r="I347" s="25" t="s">
        <v>35</v>
      </c>
      <c r="J347" s="25">
        <v>543</v>
      </c>
      <c r="K347" s="28"/>
    </row>
    <row r="348" spans="1:11" ht="80" x14ac:dyDescent="0.2">
      <c r="A348" s="1">
        <v>18</v>
      </c>
      <c r="B348" s="22">
        <v>22</v>
      </c>
      <c r="C348" s="23" t="s">
        <v>381</v>
      </c>
      <c r="D348" s="24">
        <v>7240.0339999999997</v>
      </c>
      <c r="E348" s="25">
        <v>1</v>
      </c>
      <c r="F348" s="26">
        <v>1</v>
      </c>
      <c r="G348" s="24">
        <v>6691.0060000000003</v>
      </c>
      <c r="H348" s="27" t="s">
        <v>23</v>
      </c>
      <c r="I348" s="25" t="s">
        <v>27</v>
      </c>
      <c r="J348" s="25">
        <v>543</v>
      </c>
      <c r="K348" s="28"/>
    </row>
    <row r="349" spans="1:11" ht="80" x14ac:dyDescent="0.2">
      <c r="A349" s="1">
        <v>18</v>
      </c>
      <c r="B349" s="22">
        <v>23</v>
      </c>
      <c r="C349" s="23" t="s">
        <v>382</v>
      </c>
      <c r="D349" s="24">
        <v>13841.960999999999</v>
      </c>
      <c r="E349" s="25">
        <v>1</v>
      </c>
      <c r="F349" s="26"/>
      <c r="G349" s="24">
        <v>10851.556</v>
      </c>
      <c r="H349" s="27" t="s">
        <v>23</v>
      </c>
      <c r="I349" s="25" t="s">
        <v>27</v>
      </c>
      <c r="J349" s="25">
        <v>543</v>
      </c>
      <c r="K349" s="28"/>
    </row>
    <row r="350" spans="1:11" ht="49" thickBot="1" x14ac:dyDescent="0.25">
      <c r="A350" s="1">
        <v>18</v>
      </c>
      <c r="B350" s="46">
        <v>24</v>
      </c>
      <c r="C350" s="35" t="s">
        <v>383</v>
      </c>
      <c r="D350" s="36">
        <v>5584.2089999999998</v>
      </c>
      <c r="E350" s="37">
        <v>1</v>
      </c>
      <c r="F350" s="38"/>
      <c r="G350" s="36">
        <v>5395.3209999999999</v>
      </c>
      <c r="H350" s="39" t="s">
        <v>48</v>
      </c>
      <c r="I350" s="37" t="s">
        <v>17</v>
      </c>
      <c r="J350" s="37">
        <v>543</v>
      </c>
      <c r="K350" s="40"/>
    </row>
    <row r="351" spans="1:11" ht="45" customHeight="1" x14ac:dyDescent="0.2">
      <c r="A351" s="1">
        <v>19</v>
      </c>
      <c r="B351" s="15"/>
      <c r="C351" s="16" t="s">
        <v>384</v>
      </c>
      <c r="D351" s="17">
        <f>SUM(D352:D385)</f>
        <v>174835.698</v>
      </c>
      <c r="E351" s="94">
        <f>SUM(E352:E385)</f>
        <v>34</v>
      </c>
      <c r="F351" s="95">
        <f>SUM(F352:F385)</f>
        <v>12</v>
      </c>
      <c r="G351" s="17">
        <f>SUM(G352:G385)</f>
        <v>150632.26199999999</v>
      </c>
      <c r="H351" s="42"/>
      <c r="I351" s="41"/>
      <c r="J351" s="41"/>
      <c r="K351" s="43"/>
    </row>
    <row r="352" spans="1:11" ht="30" customHeight="1" x14ac:dyDescent="0.2">
      <c r="A352" s="1">
        <v>19</v>
      </c>
      <c r="B352" s="22">
        <v>1</v>
      </c>
      <c r="C352" s="23" t="s">
        <v>385</v>
      </c>
      <c r="D352" s="24">
        <v>9296.8649999999998</v>
      </c>
      <c r="E352" s="25">
        <v>1</v>
      </c>
      <c r="F352" s="48"/>
      <c r="G352" s="24">
        <v>9295.2929999999997</v>
      </c>
      <c r="H352" s="27" t="s">
        <v>48</v>
      </c>
      <c r="I352" s="25" t="s">
        <v>35</v>
      </c>
      <c r="J352" s="25" t="s">
        <v>18</v>
      </c>
      <c r="K352" s="28" t="s">
        <v>21</v>
      </c>
    </row>
    <row r="353" spans="1:11" ht="45" customHeight="1" x14ac:dyDescent="0.2">
      <c r="A353" s="1">
        <v>19</v>
      </c>
      <c r="B353" s="22">
        <v>2</v>
      </c>
      <c r="C353" s="23" t="s">
        <v>386</v>
      </c>
      <c r="D353" s="24">
        <v>6518.549</v>
      </c>
      <c r="E353" s="25">
        <v>1</v>
      </c>
      <c r="F353" s="48"/>
      <c r="G353" s="24">
        <v>2081.2539999999999</v>
      </c>
      <c r="H353" s="27" t="s">
        <v>16</v>
      </c>
      <c r="I353" s="25" t="s">
        <v>17</v>
      </c>
      <c r="J353" s="25">
        <v>211</v>
      </c>
      <c r="K353" s="28" t="s">
        <v>28</v>
      </c>
    </row>
    <row r="354" spans="1:11" ht="75" customHeight="1" x14ac:dyDescent="0.2">
      <c r="A354" s="1">
        <v>19</v>
      </c>
      <c r="B354" s="22">
        <v>3</v>
      </c>
      <c r="C354" s="23" t="s">
        <v>387</v>
      </c>
      <c r="D354" s="24">
        <v>1113.9829999999999</v>
      </c>
      <c r="E354" s="25">
        <v>1</v>
      </c>
      <c r="F354" s="48"/>
      <c r="G354" s="24">
        <v>727.14300000000003</v>
      </c>
      <c r="H354" s="27" t="s">
        <v>16</v>
      </c>
      <c r="I354" s="25" t="s">
        <v>27</v>
      </c>
      <c r="J354" s="25">
        <v>211</v>
      </c>
      <c r="K354" s="28" t="s">
        <v>28</v>
      </c>
    </row>
    <row r="355" spans="1:11" ht="60" customHeight="1" x14ac:dyDescent="0.2">
      <c r="A355" s="1">
        <v>19</v>
      </c>
      <c r="B355" s="22">
        <v>4</v>
      </c>
      <c r="C355" s="23" t="s">
        <v>388</v>
      </c>
      <c r="D355" s="24">
        <v>2763.6779999999999</v>
      </c>
      <c r="E355" s="25">
        <v>1</v>
      </c>
      <c r="F355" s="48">
        <v>1</v>
      </c>
      <c r="G355" s="24">
        <v>2666.8020000000001</v>
      </c>
      <c r="H355" s="27" t="s">
        <v>23</v>
      </c>
      <c r="I355" s="25" t="s">
        <v>17</v>
      </c>
      <c r="J355" s="25">
        <v>211</v>
      </c>
      <c r="K355" s="28"/>
    </row>
    <row r="356" spans="1:11" ht="45" customHeight="1" x14ac:dyDescent="0.2">
      <c r="A356" s="1">
        <v>19</v>
      </c>
      <c r="B356" s="22">
        <v>5</v>
      </c>
      <c r="C356" s="23" t="s">
        <v>389</v>
      </c>
      <c r="D356" s="24">
        <f>5049.688-3049.688</f>
        <v>2000</v>
      </c>
      <c r="E356" s="25">
        <v>1</v>
      </c>
      <c r="F356" s="48"/>
      <c r="G356" s="24">
        <v>731.03</v>
      </c>
      <c r="H356" s="27" t="s">
        <v>108</v>
      </c>
      <c r="I356" s="25" t="s">
        <v>17</v>
      </c>
      <c r="J356" s="25" t="s">
        <v>18</v>
      </c>
      <c r="K356" s="28" t="s">
        <v>21</v>
      </c>
    </row>
    <row r="357" spans="1:11" ht="60" customHeight="1" x14ac:dyDescent="0.2">
      <c r="A357" s="1">
        <v>19</v>
      </c>
      <c r="B357" s="22">
        <v>6</v>
      </c>
      <c r="C357" s="23" t="s">
        <v>390</v>
      </c>
      <c r="D357" s="24">
        <v>3506.6880000000001</v>
      </c>
      <c r="E357" s="25">
        <v>1</v>
      </c>
      <c r="F357" s="48"/>
      <c r="G357" s="24">
        <v>850.84100000000001</v>
      </c>
      <c r="H357" s="27" t="s">
        <v>108</v>
      </c>
      <c r="I357" s="25" t="s">
        <v>17</v>
      </c>
      <c r="J357" s="25">
        <v>211</v>
      </c>
      <c r="K357" s="28" t="s">
        <v>28</v>
      </c>
    </row>
    <row r="358" spans="1:11" ht="75" customHeight="1" x14ac:dyDescent="0.2">
      <c r="A358" s="1">
        <v>19</v>
      </c>
      <c r="B358" s="22">
        <v>7</v>
      </c>
      <c r="C358" s="23" t="s">
        <v>391</v>
      </c>
      <c r="D358" s="24">
        <f>5000-2000</f>
        <v>3000</v>
      </c>
      <c r="E358" s="25">
        <v>1</v>
      </c>
      <c r="F358" s="48"/>
      <c r="G358" s="24">
        <v>2829.8249999999998</v>
      </c>
      <c r="H358" s="27" t="s">
        <v>16</v>
      </c>
      <c r="I358" s="25" t="s">
        <v>35</v>
      </c>
      <c r="J358" s="25" t="s">
        <v>18</v>
      </c>
      <c r="K358" s="28" t="s">
        <v>21</v>
      </c>
    </row>
    <row r="359" spans="1:11" ht="45" customHeight="1" x14ac:dyDescent="0.2">
      <c r="A359" s="1">
        <v>19</v>
      </c>
      <c r="B359" s="22">
        <v>8</v>
      </c>
      <c r="C359" s="23" t="s">
        <v>392</v>
      </c>
      <c r="D359" s="24">
        <v>4947.38</v>
      </c>
      <c r="E359" s="25">
        <v>1</v>
      </c>
      <c r="F359" s="48"/>
      <c r="G359" s="24">
        <v>2345.6309999999999</v>
      </c>
      <c r="H359" s="27" t="s">
        <v>16</v>
      </c>
      <c r="I359" s="25" t="s">
        <v>27</v>
      </c>
      <c r="J359" s="25">
        <v>211</v>
      </c>
      <c r="K359" s="28" t="s">
        <v>28</v>
      </c>
    </row>
    <row r="360" spans="1:11" ht="45" customHeight="1" x14ac:dyDescent="0.2">
      <c r="A360" s="1">
        <v>19</v>
      </c>
      <c r="B360" s="22">
        <v>9</v>
      </c>
      <c r="C360" s="23" t="s">
        <v>393</v>
      </c>
      <c r="D360" s="24">
        <f>3390.895-1390.895</f>
        <v>2000</v>
      </c>
      <c r="E360" s="25">
        <v>1</v>
      </c>
      <c r="F360" s="48"/>
      <c r="G360" s="24">
        <v>1856.0070000000001</v>
      </c>
      <c r="H360" s="27" t="s">
        <v>42</v>
      </c>
      <c r="I360" s="25" t="s">
        <v>17</v>
      </c>
      <c r="J360" s="25" t="s">
        <v>18</v>
      </c>
      <c r="K360" s="28" t="s">
        <v>21</v>
      </c>
    </row>
    <row r="361" spans="1:11" ht="30" customHeight="1" x14ac:dyDescent="0.2">
      <c r="A361" s="1">
        <v>19</v>
      </c>
      <c r="B361" s="22">
        <v>10</v>
      </c>
      <c r="C361" s="23" t="s">
        <v>394</v>
      </c>
      <c r="D361" s="24">
        <f>3263.563-351.04</f>
        <v>2912.5230000000001</v>
      </c>
      <c r="E361" s="25">
        <v>1</v>
      </c>
      <c r="F361" s="48">
        <v>1</v>
      </c>
      <c r="G361" s="24">
        <v>2622.3090000000002</v>
      </c>
      <c r="H361" s="27" t="s">
        <v>48</v>
      </c>
      <c r="I361" s="25" t="s">
        <v>17</v>
      </c>
      <c r="J361" s="25" t="s">
        <v>18</v>
      </c>
      <c r="K361" s="28" t="s">
        <v>21</v>
      </c>
    </row>
    <row r="362" spans="1:11" ht="30" customHeight="1" x14ac:dyDescent="0.2">
      <c r="A362" s="1">
        <v>19</v>
      </c>
      <c r="B362" s="22">
        <v>11</v>
      </c>
      <c r="C362" s="23" t="s">
        <v>395</v>
      </c>
      <c r="D362" s="24">
        <f>4700.024-800</f>
        <v>3900.0240000000003</v>
      </c>
      <c r="E362" s="25">
        <v>1</v>
      </c>
      <c r="F362" s="48"/>
      <c r="G362" s="24">
        <v>3900.0239999999999</v>
      </c>
      <c r="H362" s="27" t="s">
        <v>75</v>
      </c>
      <c r="I362" s="25" t="s">
        <v>35</v>
      </c>
      <c r="J362" s="25" t="s">
        <v>18</v>
      </c>
      <c r="K362" s="28" t="s">
        <v>21</v>
      </c>
    </row>
    <row r="363" spans="1:11" ht="30" customHeight="1" x14ac:dyDescent="0.2">
      <c r="A363" s="1">
        <v>19</v>
      </c>
      <c r="B363" s="22">
        <v>12</v>
      </c>
      <c r="C363" s="23" t="s">
        <v>396</v>
      </c>
      <c r="D363" s="24">
        <v>28358.713</v>
      </c>
      <c r="E363" s="25">
        <v>1</v>
      </c>
      <c r="F363" s="48">
        <v>1</v>
      </c>
      <c r="G363" s="24">
        <v>28358.712</v>
      </c>
      <c r="H363" s="27" t="s">
        <v>23</v>
      </c>
      <c r="I363" s="25" t="s">
        <v>35</v>
      </c>
      <c r="J363" s="25">
        <v>211</v>
      </c>
      <c r="K363" s="28" t="s">
        <v>28</v>
      </c>
    </row>
    <row r="364" spans="1:11" ht="45" customHeight="1" x14ac:dyDescent="0.2">
      <c r="A364" s="1">
        <v>19</v>
      </c>
      <c r="B364" s="22">
        <v>13</v>
      </c>
      <c r="C364" s="23" t="s">
        <v>397</v>
      </c>
      <c r="D364" s="24">
        <f>6000-5000</f>
        <v>1000</v>
      </c>
      <c r="E364" s="25">
        <v>1</v>
      </c>
      <c r="F364" s="48"/>
      <c r="G364" s="24">
        <v>999.76400000000001</v>
      </c>
      <c r="H364" s="27" t="s">
        <v>16</v>
      </c>
      <c r="I364" s="25" t="s">
        <v>17</v>
      </c>
      <c r="J364" s="25" t="s">
        <v>18</v>
      </c>
      <c r="K364" s="28" t="s">
        <v>21</v>
      </c>
    </row>
    <row r="365" spans="1:11" ht="60" customHeight="1" x14ac:dyDescent="0.2">
      <c r="A365" s="1">
        <v>19</v>
      </c>
      <c r="B365" s="22">
        <v>14</v>
      </c>
      <c r="C365" s="23" t="s">
        <v>398</v>
      </c>
      <c r="D365" s="24">
        <v>6395.1779999999999</v>
      </c>
      <c r="E365" s="25">
        <v>1</v>
      </c>
      <c r="F365" s="48">
        <v>1</v>
      </c>
      <c r="G365" s="24">
        <v>6295.5479999999998</v>
      </c>
      <c r="H365" s="27" t="s">
        <v>25</v>
      </c>
      <c r="I365" s="25" t="s">
        <v>17</v>
      </c>
      <c r="J365" s="25">
        <v>211</v>
      </c>
      <c r="K365" s="28" t="s">
        <v>28</v>
      </c>
    </row>
    <row r="366" spans="1:11" ht="45" customHeight="1" x14ac:dyDescent="0.2">
      <c r="A366" s="1">
        <v>19</v>
      </c>
      <c r="B366" s="22">
        <v>15</v>
      </c>
      <c r="C366" s="23" t="s">
        <v>399</v>
      </c>
      <c r="D366" s="24">
        <f>10000-7000</f>
        <v>3000</v>
      </c>
      <c r="E366" s="25">
        <v>1</v>
      </c>
      <c r="F366" s="48"/>
      <c r="G366" s="24">
        <v>2974.7620000000002</v>
      </c>
      <c r="H366" s="27" t="s">
        <v>25</v>
      </c>
      <c r="I366" s="25" t="s">
        <v>35</v>
      </c>
      <c r="J366" s="25" t="s">
        <v>18</v>
      </c>
      <c r="K366" s="28" t="s">
        <v>21</v>
      </c>
    </row>
    <row r="367" spans="1:11" ht="30" customHeight="1" x14ac:dyDescent="0.2">
      <c r="A367" s="1">
        <v>19</v>
      </c>
      <c r="B367" s="22">
        <v>16</v>
      </c>
      <c r="C367" s="23" t="s">
        <v>400</v>
      </c>
      <c r="D367" s="24">
        <f>10000-8000</f>
        <v>2000</v>
      </c>
      <c r="E367" s="25">
        <v>1</v>
      </c>
      <c r="F367" s="48"/>
      <c r="G367" s="24">
        <v>1999.999</v>
      </c>
      <c r="H367" s="27" t="s">
        <v>25</v>
      </c>
      <c r="I367" s="25" t="s">
        <v>35</v>
      </c>
      <c r="J367" s="25" t="s">
        <v>18</v>
      </c>
      <c r="K367" s="28" t="s">
        <v>21</v>
      </c>
    </row>
    <row r="368" spans="1:11" ht="32" x14ac:dyDescent="0.2">
      <c r="A368" s="1">
        <v>19</v>
      </c>
      <c r="B368" s="22">
        <v>17</v>
      </c>
      <c r="C368" s="23" t="s">
        <v>401</v>
      </c>
      <c r="D368" s="24">
        <f>5173.822-2165.981</f>
        <v>3007.8409999999999</v>
      </c>
      <c r="E368" s="25">
        <v>1</v>
      </c>
      <c r="F368" s="48"/>
      <c r="G368" s="24">
        <v>0</v>
      </c>
      <c r="H368" s="27" t="s">
        <v>93</v>
      </c>
      <c r="I368" s="25" t="s">
        <v>17</v>
      </c>
      <c r="J368" s="25" t="s">
        <v>18</v>
      </c>
      <c r="K368" s="28" t="s">
        <v>21</v>
      </c>
    </row>
    <row r="369" spans="1:11" ht="60" customHeight="1" x14ac:dyDescent="0.2">
      <c r="A369" s="1">
        <v>19</v>
      </c>
      <c r="B369" s="22">
        <v>18</v>
      </c>
      <c r="C369" s="23" t="s">
        <v>402</v>
      </c>
      <c r="D369" s="24">
        <v>767.81899999999996</v>
      </c>
      <c r="E369" s="25">
        <v>1</v>
      </c>
      <c r="F369" s="48"/>
      <c r="G369" s="24">
        <v>0</v>
      </c>
      <c r="H369" s="27" t="s">
        <v>25</v>
      </c>
      <c r="I369" s="25" t="s">
        <v>17</v>
      </c>
      <c r="J369" s="25">
        <v>211</v>
      </c>
      <c r="K369" s="28"/>
    </row>
    <row r="370" spans="1:11" ht="45" customHeight="1" x14ac:dyDescent="0.2">
      <c r="A370" s="1">
        <v>19</v>
      </c>
      <c r="B370" s="22">
        <v>19</v>
      </c>
      <c r="C370" s="23" t="s">
        <v>403</v>
      </c>
      <c r="D370" s="24">
        <v>17122.54</v>
      </c>
      <c r="E370" s="25">
        <v>1</v>
      </c>
      <c r="F370" s="48"/>
      <c r="G370" s="24">
        <v>12245.266</v>
      </c>
      <c r="H370" s="27" t="s">
        <v>23</v>
      </c>
      <c r="I370" s="25" t="s">
        <v>35</v>
      </c>
      <c r="J370" s="25" t="s">
        <v>18</v>
      </c>
      <c r="K370" s="28" t="s">
        <v>19</v>
      </c>
    </row>
    <row r="371" spans="1:11" ht="45" customHeight="1" x14ac:dyDescent="0.2">
      <c r="A371" s="1">
        <v>19</v>
      </c>
      <c r="B371" s="22">
        <v>20</v>
      </c>
      <c r="C371" s="23" t="s">
        <v>404</v>
      </c>
      <c r="D371" s="24">
        <f>7140-700.245</f>
        <v>6439.7550000000001</v>
      </c>
      <c r="E371" s="25">
        <v>1</v>
      </c>
      <c r="F371" s="48">
        <v>1</v>
      </c>
      <c r="G371" s="24">
        <v>6082.2449999999999</v>
      </c>
      <c r="H371" s="27" t="s">
        <v>25</v>
      </c>
      <c r="I371" s="25" t="s">
        <v>17</v>
      </c>
      <c r="J371" s="25" t="s">
        <v>18</v>
      </c>
      <c r="K371" s="28" t="s">
        <v>19</v>
      </c>
    </row>
    <row r="372" spans="1:11" ht="60" customHeight="1" x14ac:dyDescent="0.2">
      <c r="A372" s="1">
        <v>19</v>
      </c>
      <c r="B372" s="22">
        <v>21</v>
      </c>
      <c r="C372" s="23" t="s">
        <v>405</v>
      </c>
      <c r="D372" s="24">
        <v>13043.641</v>
      </c>
      <c r="E372" s="25">
        <v>1</v>
      </c>
      <c r="F372" s="48"/>
      <c r="G372" s="24">
        <v>12961.887000000001</v>
      </c>
      <c r="H372" s="27" t="s">
        <v>25</v>
      </c>
      <c r="I372" s="25" t="s">
        <v>27</v>
      </c>
      <c r="J372" s="25" t="s">
        <v>18</v>
      </c>
      <c r="K372" s="28" t="s">
        <v>19</v>
      </c>
    </row>
    <row r="373" spans="1:11" ht="30" customHeight="1" x14ac:dyDescent="0.2">
      <c r="A373" s="1">
        <v>19</v>
      </c>
      <c r="B373" s="22">
        <v>22</v>
      </c>
      <c r="C373" s="23" t="s">
        <v>406</v>
      </c>
      <c r="D373" s="24">
        <f>7556.164-906.102</f>
        <v>6650.0619999999999</v>
      </c>
      <c r="E373" s="25">
        <v>1</v>
      </c>
      <c r="F373" s="48">
        <v>1</v>
      </c>
      <c r="G373" s="24">
        <v>5011.6710000000003</v>
      </c>
      <c r="H373" s="27" t="s">
        <v>23</v>
      </c>
      <c r="I373" s="25" t="s">
        <v>35</v>
      </c>
      <c r="J373" s="25" t="s">
        <v>18</v>
      </c>
      <c r="K373" s="28" t="s">
        <v>19</v>
      </c>
    </row>
    <row r="374" spans="1:11" ht="90" customHeight="1" x14ac:dyDescent="0.2">
      <c r="A374" s="1">
        <v>19</v>
      </c>
      <c r="B374" s="22">
        <v>23</v>
      </c>
      <c r="C374" s="23" t="s">
        <v>407</v>
      </c>
      <c r="D374" s="24">
        <v>8000</v>
      </c>
      <c r="E374" s="25">
        <v>1</v>
      </c>
      <c r="F374" s="48"/>
      <c r="G374" s="24">
        <v>8000</v>
      </c>
      <c r="H374" s="27" t="s">
        <v>25</v>
      </c>
      <c r="I374" s="25" t="s">
        <v>27</v>
      </c>
      <c r="J374" s="25">
        <v>211</v>
      </c>
      <c r="K374" s="28" t="s">
        <v>28</v>
      </c>
    </row>
    <row r="375" spans="1:11" ht="75" customHeight="1" x14ac:dyDescent="0.2">
      <c r="A375" s="1">
        <v>19</v>
      </c>
      <c r="B375" s="22">
        <v>24</v>
      </c>
      <c r="C375" s="23" t="s">
        <v>408</v>
      </c>
      <c r="D375" s="24">
        <v>4410.9129999999996</v>
      </c>
      <c r="E375" s="25">
        <v>1</v>
      </c>
      <c r="F375" s="48">
        <v>1</v>
      </c>
      <c r="G375" s="24">
        <v>4410.9129999999996</v>
      </c>
      <c r="H375" s="27" t="s">
        <v>23</v>
      </c>
      <c r="I375" s="25" t="s">
        <v>17</v>
      </c>
      <c r="J375" s="25">
        <v>211</v>
      </c>
      <c r="K375" s="28"/>
    </row>
    <row r="376" spans="1:11" ht="75" customHeight="1" x14ac:dyDescent="0.2">
      <c r="A376" s="1">
        <v>19</v>
      </c>
      <c r="B376" s="22">
        <v>25</v>
      </c>
      <c r="C376" s="23" t="s">
        <v>409</v>
      </c>
      <c r="D376" s="24">
        <v>4200</v>
      </c>
      <c r="E376" s="25">
        <v>1</v>
      </c>
      <c r="F376" s="48">
        <v>1</v>
      </c>
      <c r="G376" s="24">
        <v>4200</v>
      </c>
      <c r="H376" s="27" t="s">
        <v>25</v>
      </c>
      <c r="I376" s="25" t="s">
        <v>27</v>
      </c>
      <c r="J376" s="25">
        <v>211</v>
      </c>
      <c r="K376" s="28"/>
    </row>
    <row r="377" spans="1:11" ht="30" customHeight="1" x14ac:dyDescent="0.2">
      <c r="A377" s="1">
        <v>19</v>
      </c>
      <c r="B377" s="22">
        <v>26</v>
      </c>
      <c r="C377" s="23" t="s">
        <v>410</v>
      </c>
      <c r="D377" s="24">
        <f>4000-2800</f>
        <v>1200</v>
      </c>
      <c r="E377" s="25">
        <v>1</v>
      </c>
      <c r="F377" s="48"/>
      <c r="G377" s="24">
        <v>1192.5039999999999</v>
      </c>
      <c r="H377" s="27" t="s">
        <v>23</v>
      </c>
      <c r="I377" s="25" t="s">
        <v>35</v>
      </c>
      <c r="J377" s="25" t="s">
        <v>18</v>
      </c>
      <c r="K377" s="28" t="s">
        <v>19</v>
      </c>
    </row>
    <row r="378" spans="1:11" ht="30" customHeight="1" x14ac:dyDescent="0.2">
      <c r="A378" s="1">
        <v>19</v>
      </c>
      <c r="B378" s="22">
        <v>27</v>
      </c>
      <c r="C378" s="23" t="s">
        <v>411</v>
      </c>
      <c r="D378" s="24">
        <v>3500</v>
      </c>
      <c r="E378" s="25">
        <v>1</v>
      </c>
      <c r="F378" s="48">
        <v>1</v>
      </c>
      <c r="G378" s="24">
        <v>3500</v>
      </c>
      <c r="H378" s="27" t="s">
        <v>48</v>
      </c>
      <c r="I378" s="25" t="s">
        <v>17</v>
      </c>
      <c r="J378" s="25">
        <v>211</v>
      </c>
      <c r="K378" s="28"/>
    </row>
    <row r="379" spans="1:11" ht="60" customHeight="1" x14ac:dyDescent="0.2">
      <c r="A379" s="1">
        <v>19</v>
      </c>
      <c r="B379" s="22">
        <v>28</v>
      </c>
      <c r="C379" s="23" t="s">
        <v>412</v>
      </c>
      <c r="D379" s="24">
        <f>6753.412-5496.026</f>
        <v>1257.3860000000004</v>
      </c>
      <c r="E379" s="25">
        <v>1</v>
      </c>
      <c r="F379" s="48"/>
      <c r="G379" s="24">
        <v>1257.386</v>
      </c>
      <c r="H379" s="27" t="s">
        <v>48</v>
      </c>
      <c r="I379" s="25" t="s">
        <v>17</v>
      </c>
      <c r="J379" s="25" t="s">
        <v>18</v>
      </c>
      <c r="K379" s="28" t="s">
        <v>21</v>
      </c>
    </row>
    <row r="380" spans="1:11" ht="32" x14ac:dyDescent="0.2">
      <c r="A380" s="1">
        <v>19</v>
      </c>
      <c r="B380" s="22">
        <v>29</v>
      </c>
      <c r="C380" s="23" t="s">
        <v>413</v>
      </c>
      <c r="D380" s="24">
        <v>3402</v>
      </c>
      <c r="E380" s="25">
        <v>1</v>
      </c>
      <c r="F380" s="48">
        <v>1</v>
      </c>
      <c r="G380" s="24">
        <v>3402</v>
      </c>
      <c r="H380" s="27" t="s">
        <v>48</v>
      </c>
      <c r="I380" s="25" t="s">
        <v>35</v>
      </c>
      <c r="J380" s="25">
        <v>211</v>
      </c>
      <c r="K380" s="28"/>
    </row>
    <row r="381" spans="1:11" ht="48" x14ac:dyDescent="0.2">
      <c r="A381" s="1">
        <v>19</v>
      </c>
      <c r="B381" s="22">
        <v>30</v>
      </c>
      <c r="C381" s="23" t="s">
        <v>414</v>
      </c>
      <c r="D381" s="24">
        <v>10000</v>
      </c>
      <c r="E381" s="25">
        <v>1</v>
      </c>
      <c r="F381" s="48"/>
      <c r="G381" s="24">
        <v>9992.1740000000009</v>
      </c>
      <c r="H381" s="27" t="s">
        <v>48</v>
      </c>
      <c r="I381" s="25" t="s">
        <v>35</v>
      </c>
      <c r="J381" s="25">
        <v>543</v>
      </c>
      <c r="K381" s="28" t="s">
        <v>28</v>
      </c>
    </row>
    <row r="382" spans="1:11" ht="48" x14ac:dyDescent="0.2">
      <c r="A382" s="1">
        <v>19</v>
      </c>
      <c r="B382" s="22">
        <v>31</v>
      </c>
      <c r="C382" s="23" t="s">
        <v>415</v>
      </c>
      <c r="D382" s="24">
        <v>2622.96</v>
      </c>
      <c r="E382" s="25">
        <v>1</v>
      </c>
      <c r="F382" s="48">
        <v>1</v>
      </c>
      <c r="G382" s="24">
        <v>1514.904</v>
      </c>
      <c r="H382" s="27" t="s">
        <v>25</v>
      </c>
      <c r="I382" s="25" t="s">
        <v>17</v>
      </c>
      <c r="J382" s="25">
        <v>543</v>
      </c>
      <c r="K382" s="28" t="s">
        <v>28</v>
      </c>
    </row>
    <row r="383" spans="1:11" ht="32" x14ac:dyDescent="0.2">
      <c r="A383" s="1">
        <v>19</v>
      </c>
      <c r="B383" s="22">
        <v>32</v>
      </c>
      <c r="C383" s="23" t="s">
        <v>416</v>
      </c>
      <c r="D383" s="24">
        <v>2163.1999999999998</v>
      </c>
      <c r="E383" s="25">
        <v>1</v>
      </c>
      <c r="F383" s="48"/>
      <c r="G383" s="24">
        <v>2105.7399999999998</v>
      </c>
      <c r="H383" s="27" t="s">
        <v>16</v>
      </c>
      <c r="I383" s="25" t="s">
        <v>27</v>
      </c>
      <c r="J383" s="25">
        <v>543</v>
      </c>
      <c r="K383" s="28" t="s">
        <v>28</v>
      </c>
    </row>
    <row r="384" spans="1:11" ht="48" x14ac:dyDescent="0.2">
      <c r="A384" s="1">
        <v>19</v>
      </c>
      <c r="B384" s="22">
        <v>33</v>
      </c>
      <c r="C384" s="23" t="s">
        <v>417</v>
      </c>
      <c r="D384" s="24">
        <v>3334</v>
      </c>
      <c r="E384" s="25">
        <v>1</v>
      </c>
      <c r="F384" s="48">
        <v>1</v>
      </c>
      <c r="G384" s="24">
        <v>3237.328</v>
      </c>
      <c r="H384" s="27" t="s">
        <v>48</v>
      </c>
      <c r="I384" s="25" t="s">
        <v>17</v>
      </c>
      <c r="J384" s="25">
        <v>543</v>
      </c>
      <c r="K384" s="28"/>
    </row>
    <row r="385" spans="1:11" ht="33" thickBot="1" x14ac:dyDescent="0.25">
      <c r="A385" s="1">
        <v>19</v>
      </c>
      <c r="B385" s="46">
        <v>34</v>
      </c>
      <c r="C385" s="35" t="s">
        <v>418</v>
      </c>
      <c r="D385" s="36">
        <v>1000</v>
      </c>
      <c r="E385" s="37">
        <v>1</v>
      </c>
      <c r="F385" s="53"/>
      <c r="G385" s="36">
        <v>983.3</v>
      </c>
      <c r="H385" s="39" t="s">
        <v>16</v>
      </c>
      <c r="I385" s="37" t="s">
        <v>27</v>
      </c>
      <c r="J385" s="37">
        <v>543</v>
      </c>
      <c r="K385" s="40" t="s">
        <v>28</v>
      </c>
    </row>
    <row r="386" spans="1:11" ht="45" customHeight="1" x14ac:dyDescent="0.2">
      <c r="A386" s="1">
        <v>20</v>
      </c>
      <c r="B386" s="15"/>
      <c r="C386" s="16" t="s">
        <v>419</v>
      </c>
      <c r="D386" s="17">
        <f>SUM(D387:D406)</f>
        <v>247674.307</v>
      </c>
      <c r="E386" s="94">
        <f>SUM(E387:E408)</f>
        <v>21</v>
      </c>
      <c r="F386" s="95">
        <f>SUM(F387:F408)</f>
        <v>10</v>
      </c>
      <c r="G386" s="17">
        <f>SUM(G387:G406)</f>
        <v>228164.30500000002</v>
      </c>
      <c r="H386" s="42"/>
      <c r="I386" s="41"/>
      <c r="J386" s="41"/>
      <c r="K386" s="43"/>
    </row>
    <row r="387" spans="1:11" ht="45" customHeight="1" x14ac:dyDescent="0.2">
      <c r="A387" s="1">
        <v>20</v>
      </c>
      <c r="B387" s="22">
        <v>1</v>
      </c>
      <c r="C387" s="23" t="s">
        <v>420</v>
      </c>
      <c r="D387" s="24">
        <v>16869.717000000001</v>
      </c>
      <c r="E387" s="25">
        <v>1</v>
      </c>
      <c r="F387" s="48"/>
      <c r="G387" s="24">
        <v>16107.678</v>
      </c>
      <c r="H387" s="27" t="s">
        <v>42</v>
      </c>
      <c r="I387" s="25" t="s">
        <v>27</v>
      </c>
      <c r="J387" s="25">
        <v>211</v>
      </c>
      <c r="K387" s="28" t="s">
        <v>28</v>
      </c>
    </row>
    <row r="388" spans="1:11" ht="30" customHeight="1" x14ac:dyDescent="0.2">
      <c r="A388" s="1">
        <v>20</v>
      </c>
      <c r="B388" s="22">
        <v>2</v>
      </c>
      <c r="C388" s="23" t="s">
        <v>421</v>
      </c>
      <c r="D388" s="24">
        <v>12206.576999999999</v>
      </c>
      <c r="E388" s="25">
        <v>1</v>
      </c>
      <c r="F388" s="48"/>
      <c r="G388" s="24">
        <v>12156.725</v>
      </c>
      <c r="H388" s="27" t="s">
        <v>93</v>
      </c>
      <c r="I388" s="25" t="s">
        <v>17</v>
      </c>
      <c r="J388" s="25">
        <v>211</v>
      </c>
      <c r="K388" s="28" t="s">
        <v>28</v>
      </c>
    </row>
    <row r="389" spans="1:11" ht="75" customHeight="1" x14ac:dyDescent="0.2">
      <c r="A389" s="1">
        <v>20</v>
      </c>
      <c r="B389" s="22">
        <v>3</v>
      </c>
      <c r="C389" s="23" t="s">
        <v>422</v>
      </c>
      <c r="D389" s="24">
        <v>3578.2840000000001</v>
      </c>
      <c r="E389" s="25">
        <v>1</v>
      </c>
      <c r="F389" s="48">
        <v>1</v>
      </c>
      <c r="G389" s="24">
        <v>3290.721</v>
      </c>
      <c r="H389" s="27" t="s">
        <v>97</v>
      </c>
      <c r="I389" s="25" t="s">
        <v>17</v>
      </c>
      <c r="J389" s="25">
        <v>211</v>
      </c>
      <c r="K389" s="28" t="s">
        <v>28</v>
      </c>
    </row>
    <row r="390" spans="1:11" ht="30" customHeight="1" x14ac:dyDescent="0.2">
      <c r="A390" s="1">
        <v>20</v>
      </c>
      <c r="B390" s="22">
        <v>4</v>
      </c>
      <c r="C390" s="23" t="s">
        <v>423</v>
      </c>
      <c r="D390" s="24">
        <v>3847.64</v>
      </c>
      <c r="E390" s="25">
        <v>1</v>
      </c>
      <c r="F390" s="48">
        <v>0</v>
      </c>
      <c r="G390" s="24">
        <v>3611.2640000000001</v>
      </c>
      <c r="H390" s="27" t="s">
        <v>42</v>
      </c>
      <c r="I390" s="25" t="s">
        <v>17</v>
      </c>
      <c r="J390" s="25">
        <v>211</v>
      </c>
      <c r="K390" s="28" t="s">
        <v>28</v>
      </c>
    </row>
    <row r="391" spans="1:11" ht="45" customHeight="1" x14ac:dyDescent="0.2">
      <c r="A391" s="1">
        <v>20</v>
      </c>
      <c r="B391" s="22">
        <v>5</v>
      </c>
      <c r="C391" s="23" t="s">
        <v>424</v>
      </c>
      <c r="D391" s="24">
        <v>9001.2019999999993</v>
      </c>
      <c r="E391" s="25">
        <v>1</v>
      </c>
      <c r="F391" s="48">
        <v>1</v>
      </c>
      <c r="G391" s="24">
        <v>8973.8719999999994</v>
      </c>
      <c r="H391" s="27" t="s">
        <v>23</v>
      </c>
      <c r="I391" s="25" t="s">
        <v>17</v>
      </c>
      <c r="J391" s="25">
        <v>211</v>
      </c>
      <c r="K391" s="28" t="s">
        <v>28</v>
      </c>
    </row>
    <row r="392" spans="1:11" ht="90" customHeight="1" x14ac:dyDescent="0.2">
      <c r="A392" s="1">
        <v>20</v>
      </c>
      <c r="B392" s="22">
        <v>6</v>
      </c>
      <c r="C392" s="23" t="s">
        <v>425</v>
      </c>
      <c r="D392" s="24">
        <v>33145.930999999997</v>
      </c>
      <c r="E392" s="25">
        <v>1</v>
      </c>
      <c r="F392" s="48"/>
      <c r="G392" s="24">
        <v>33145.930999999997</v>
      </c>
      <c r="H392" s="27" t="s">
        <v>25</v>
      </c>
      <c r="I392" s="25" t="s">
        <v>17</v>
      </c>
      <c r="J392" s="25">
        <v>211</v>
      </c>
      <c r="K392" s="28" t="s">
        <v>28</v>
      </c>
    </row>
    <row r="393" spans="1:11" ht="45" customHeight="1" x14ac:dyDescent="0.2">
      <c r="A393" s="1">
        <v>20</v>
      </c>
      <c r="B393" s="22">
        <v>7</v>
      </c>
      <c r="C393" s="23" t="s">
        <v>426</v>
      </c>
      <c r="D393" s="24">
        <v>34969.627</v>
      </c>
      <c r="E393" s="25">
        <v>1</v>
      </c>
      <c r="F393" s="48"/>
      <c r="G393" s="24">
        <v>34808.536999999997</v>
      </c>
      <c r="H393" s="27" t="s">
        <v>48</v>
      </c>
      <c r="I393" s="25" t="s">
        <v>17</v>
      </c>
      <c r="J393" s="25">
        <v>211</v>
      </c>
      <c r="K393" s="28" t="s">
        <v>28</v>
      </c>
    </row>
    <row r="394" spans="1:11" ht="45" customHeight="1" x14ac:dyDescent="0.2">
      <c r="A394" s="1">
        <v>20</v>
      </c>
      <c r="B394" s="22">
        <v>8</v>
      </c>
      <c r="C394" s="23" t="s">
        <v>427</v>
      </c>
      <c r="D394" s="24">
        <v>22071.266</v>
      </c>
      <c r="E394" s="25">
        <v>1</v>
      </c>
      <c r="F394" s="48"/>
      <c r="G394" s="24">
        <v>18132.598999999998</v>
      </c>
      <c r="H394" s="27" t="s">
        <v>48</v>
      </c>
      <c r="I394" s="25" t="s">
        <v>35</v>
      </c>
      <c r="J394" s="25">
        <v>211</v>
      </c>
      <c r="K394" s="28" t="s">
        <v>28</v>
      </c>
    </row>
    <row r="395" spans="1:11" ht="30" customHeight="1" x14ac:dyDescent="0.2">
      <c r="A395" s="1">
        <v>20</v>
      </c>
      <c r="B395" s="22">
        <v>9</v>
      </c>
      <c r="C395" s="23" t="s">
        <v>428</v>
      </c>
      <c r="D395" s="24">
        <v>13543.308999999999</v>
      </c>
      <c r="E395" s="25">
        <v>1</v>
      </c>
      <c r="F395" s="52"/>
      <c r="G395" s="24">
        <v>9580.3809999999994</v>
      </c>
      <c r="H395" s="27" t="s">
        <v>48</v>
      </c>
      <c r="I395" s="25" t="s">
        <v>17</v>
      </c>
      <c r="J395" s="25">
        <v>211</v>
      </c>
      <c r="K395" s="28" t="s">
        <v>28</v>
      </c>
    </row>
    <row r="396" spans="1:11" ht="45" customHeight="1" x14ac:dyDescent="0.2">
      <c r="A396" s="1">
        <v>20</v>
      </c>
      <c r="B396" s="22">
        <v>10</v>
      </c>
      <c r="C396" s="23" t="s">
        <v>429</v>
      </c>
      <c r="D396" s="24">
        <v>2679.9969999999998</v>
      </c>
      <c r="E396" s="25">
        <v>1</v>
      </c>
      <c r="F396" s="48">
        <v>1</v>
      </c>
      <c r="G396" s="24">
        <v>2285.1149999999998</v>
      </c>
      <c r="H396" s="27" t="s">
        <v>48</v>
      </c>
      <c r="I396" s="25" t="s">
        <v>35</v>
      </c>
      <c r="J396" s="25">
        <v>211</v>
      </c>
      <c r="K396" s="28" t="s">
        <v>28</v>
      </c>
    </row>
    <row r="397" spans="1:11" ht="45" customHeight="1" x14ac:dyDescent="0.2">
      <c r="A397" s="1">
        <v>20</v>
      </c>
      <c r="B397" s="22">
        <v>11</v>
      </c>
      <c r="C397" s="23" t="s">
        <v>430</v>
      </c>
      <c r="D397" s="24">
        <v>8273.4629999999997</v>
      </c>
      <c r="E397" s="25">
        <v>1</v>
      </c>
      <c r="F397" s="48">
        <v>1</v>
      </c>
      <c r="G397" s="24">
        <v>6801.951</v>
      </c>
      <c r="H397" s="27" t="s">
        <v>48</v>
      </c>
      <c r="I397" s="25" t="s">
        <v>35</v>
      </c>
      <c r="J397" s="25">
        <v>211</v>
      </c>
      <c r="K397" s="28" t="s">
        <v>28</v>
      </c>
    </row>
    <row r="398" spans="1:11" ht="60" customHeight="1" x14ac:dyDescent="0.2">
      <c r="A398" s="1">
        <v>20</v>
      </c>
      <c r="B398" s="22">
        <v>12</v>
      </c>
      <c r="C398" s="23" t="s">
        <v>431</v>
      </c>
      <c r="D398" s="24">
        <v>15312.697</v>
      </c>
      <c r="E398" s="25">
        <v>1</v>
      </c>
      <c r="F398" s="48"/>
      <c r="G398" s="24">
        <v>15294.398999999999</v>
      </c>
      <c r="H398" s="27" t="s">
        <v>16</v>
      </c>
      <c r="I398" s="25" t="s">
        <v>17</v>
      </c>
      <c r="J398" s="25">
        <v>211</v>
      </c>
      <c r="K398" s="28" t="s">
        <v>28</v>
      </c>
    </row>
    <row r="399" spans="1:11" ht="45" customHeight="1" x14ac:dyDescent="0.2">
      <c r="A399" s="1">
        <v>20</v>
      </c>
      <c r="B399" s="22">
        <v>13</v>
      </c>
      <c r="C399" s="23" t="s">
        <v>432</v>
      </c>
      <c r="D399" s="24">
        <v>4778.8959999999997</v>
      </c>
      <c r="E399" s="25">
        <v>1</v>
      </c>
      <c r="F399" s="48">
        <v>1</v>
      </c>
      <c r="G399" s="24">
        <v>4778.8959999999997</v>
      </c>
      <c r="H399" s="27" t="s">
        <v>23</v>
      </c>
      <c r="I399" s="25" t="s">
        <v>35</v>
      </c>
      <c r="J399" s="25">
        <v>211</v>
      </c>
      <c r="K399" s="28" t="s">
        <v>28</v>
      </c>
    </row>
    <row r="400" spans="1:11" ht="45" customHeight="1" x14ac:dyDescent="0.2">
      <c r="A400" s="1">
        <v>20</v>
      </c>
      <c r="B400" s="22">
        <v>14</v>
      </c>
      <c r="C400" s="23" t="s">
        <v>433</v>
      </c>
      <c r="D400" s="24">
        <v>7748.0550000000003</v>
      </c>
      <c r="E400" s="25">
        <v>1</v>
      </c>
      <c r="F400" s="48">
        <v>1</v>
      </c>
      <c r="G400" s="24">
        <v>7271.0889999999999</v>
      </c>
      <c r="H400" s="27" t="s">
        <v>25</v>
      </c>
      <c r="I400" s="25" t="s">
        <v>27</v>
      </c>
      <c r="J400" s="25">
        <v>211</v>
      </c>
      <c r="K400" s="28" t="s">
        <v>28</v>
      </c>
    </row>
    <row r="401" spans="1:11" ht="45" customHeight="1" x14ac:dyDescent="0.2">
      <c r="A401" s="1">
        <v>20</v>
      </c>
      <c r="B401" s="22">
        <v>15</v>
      </c>
      <c r="C401" s="23" t="s">
        <v>434</v>
      </c>
      <c r="D401" s="24">
        <v>22431.530999999999</v>
      </c>
      <c r="E401" s="25">
        <v>1</v>
      </c>
      <c r="F401" s="48">
        <v>1</v>
      </c>
      <c r="G401" s="24">
        <v>21606.09</v>
      </c>
      <c r="H401" s="27" t="s">
        <v>25</v>
      </c>
      <c r="I401" s="25" t="s">
        <v>27</v>
      </c>
      <c r="J401" s="25">
        <v>211</v>
      </c>
      <c r="K401" s="28" t="s">
        <v>28</v>
      </c>
    </row>
    <row r="402" spans="1:11" ht="45" customHeight="1" x14ac:dyDescent="0.2">
      <c r="A402" s="1">
        <v>20</v>
      </c>
      <c r="B402" s="22">
        <v>16</v>
      </c>
      <c r="C402" s="23" t="s">
        <v>435</v>
      </c>
      <c r="D402" s="24">
        <v>6560</v>
      </c>
      <c r="E402" s="25">
        <v>1</v>
      </c>
      <c r="F402" s="48">
        <v>1</v>
      </c>
      <c r="G402" s="24">
        <v>6004.3630000000003</v>
      </c>
      <c r="H402" s="27" t="s">
        <v>25</v>
      </c>
      <c r="I402" s="25" t="s">
        <v>27</v>
      </c>
      <c r="J402" s="25">
        <v>211</v>
      </c>
      <c r="K402" s="28" t="s">
        <v>28</v>
      </c>
    </row>
    <row r="403" spans="1:11" ht="60" customHeight="1" x14ac:dyDescent="0.2">
      <c r="A403" s="1">
        <v>20</v>
      </c>
      <c r="B403" s="22">
        <v>17</v>
      </c>
      <c r="C403" s="23" t="s">
        <v>436</v>
      </c>
      <c r="D403" s="24">
        <v>5021.3549999999996</v>
      </c>
      <c r="E403" s="25">
        <v>1</v>
      </c>
      <c r="F403" s="48">
        <v>1</v>
      </c>
      <c r="G403" s="24">
        <v>4743.277</v>
      </c>
      <c r="H403" s="27" t="s">
        <v>16</v>
      </c>
      <c r="I403" s="25" t="s">
        <v>17</v>
      </c>
      <c r="J403" s="25">
        <v>211</v>
      </c>
      <c r="K403" s="28" t="s">
        <v>28</v>
      </c>
    </row>
    <row r="404" spans="1:11" ht="60" customHeight="1" x14ac:dyDescent="0.2">
      <c r="A404" s="1">
        <v>20</v>
      </c>
      <c r="B404" s="22">
        <v>18</v>
      </c>
      <c r="C404" s="23" t="s">
        <v>437</v>
      </c>
      <c r="D404" s="24">
        <v>2379.373</v>
      </c>
      <c r="E404" s="25">
        <v>1</v>
      </c>
      <c r="F404" s="48">
        <v>1</v>
      </c>
      <c r="G404" s="24">
        <v>2378.4349999999999</v>
      </c>
      <c r="H404" s="27" t="s">
        <v>16</v>
      </c>
      <c r="I404" s="25" t="s">
        <v>17</v>
      </c>
      <c r="J404" s="25">
        <v>211</v>
      </c>
      <c r="K404" s="28" t="s">
        <v>28</v>
      </c>
    </row>
    <row r="405" spans="1:11" ht="30" customHeight="1" x14ac:dyDescent="0.2">
      <c r="A405" s="1">
        <v>20</v>
      </c>
      <c r="B405" s="22">
        <v>19</v>
      </c>
      <c r="C405" s="23" t="s">
        <v>438</v>
      </c>
      <c r="D405" s="24">
        <v>4425.2889999999998</v>
      </c>
      <c r="E405" s="25">
        <v>1</v>
      </c>
      <c r="F405" s="48"/>
      <c r="G405" s="24">
        <v>1563.9390000000001</v>
      </c>
      <c r="H405" s="27" t="s">
        <v>16</v>
      </c>
      <c r="I405" s="25" t="s">
        <v>27</v>
      </c>
      <c r="J405" s="25">
        <v>211</v>
      </c>
      <c r="K405" s="28" t="s">
        <v>28</v>
      </c>
    </row>
    <row r="406" spans="1:11" ht="45" customHeight="1" x14ac:dyDescent="0.2">
      <c r="A406" s="1">
        <v>20</v>
      </c>
      <c r="B406" s="73">
        <v>20</v>
      </c>
      <c r="C406" s="74" t="s">
        <v>439</v>
      </c>
      <c r="D406" s="75">
        <f>117802.189-98972.091</f>
        <v>18830.097999999998</v>
      </c>
      <c r="E406" s="76"/>
      <c r="F406" s="105"/>
      <c r="G406" s="75">
        <v>15629.043</v>
      </c>
      <c r="H406" s="78"/>
      <c r="I406" s="76" t="s">
        <v>35</v>
      </c>
      <c r="J406" s="76" t="s">
        <v>18</v>
      </c>
      <c r="K406" s="79" t="s">
        <v>19</v>
      </c>
    </row>
    <row r="407" spans="1:11" ht="60" customHeight="1" x14ac:dyDescent="0.2">
      <c r="A407" s="1">
        <v>20</v>
      </c>
      <c r="B407" s="80"/>
      <c r="C407" s="81" t="s">
        <v>440</v>
      </c>
      <c r="D407" s="82">
        <v>5560.098</v>
      </c>
      <c r="E407" s="76">
        <v>1</v>
      </c>
      <c r="F407" s="105"/>
      <c r="G407" s="82">
        <v>2876.53</v>
      </c>
      <c r="H407" s="78" t="s">
        <v>16</v>
      </c>
      <c r="I407" s="86"/>
      <c r="J407" s="86"/>
      <c r="K407" s="87"/>
    </row>
    <row r="408" spans="1:11" ht="60.75" customHeight="1" thickBot="1" x14ac:dyDescent="0.25">
      <c r="A408" s="1">
        <v>20</v>
      </c>
      <c r="B408" s="106"/>
      <c r="C408" s="107" t="s">
        <v>441</v>
      </c>
      <c r="D408" s="108">
        <v>13270</v>
      </c>
      <c r="E408" s="76">
        <v>1</v>
      </c>
      <c r="F408" s="109"/>
      <c r="G408" s="108">
        <v>12752.513000000001</v>
      </c>
      <c r="H408" s="78" t="s">
        <v>16</v>
      </c>
      <c r="I408" s="110"/>
      <c r="J408" s="110"/>
      <c r="K408" s="111"/>
    </row>
    <row r="409" spans="1:11" ht="45" customHeight="1" x14ac:dyDescent="0.2">
      <c r="A409" s="1">
        <v>21</v>
      </c>
      <c r="B409" s="15"/>
      <c r="C409" s="16" t="s">
        <v>442</v>
      </c>
      <c r="D409" s="17">
        <f>SUM(D410,D416:D440)</f>
        <v>183703.35</v>
      </c>
      <c r="E409" s="66">
        <v>30</v>
      </c>
      <c r="F409" s="95">
        <f>SUM(F410:F440)</f>
        <v>17</v>
      </c>
      <c r="G409" s="17">
        <f>SUM(G410,G416:G440)</f>
        <v>159173.47600000002</v>
      </c>
      <c r="H409" s="42"/>
      <c r="I409" s="41"/>
      <c r="J409" s="41"/>
      <c r="K409" s="43"/>
    </row>
    <row r="410" spans="1:11" ht="45" customHeight="1" x14ac:dyDescent="0.2">
      <c r="A410" s="1">
        <v>21</v>
      </c>
      <c r="B410" s="112">
        <v>1</v>
      </c>
      <c r="C410" s="113" t="s">
        <v>443</v>
      </c>
      <c r="D410" s="114">
        <v>3612.9989999999998</v>
      </c>
      <c r="E410" s="115"/>
      <c r="F410" s="77"/>
      <c r="G410" s="114">
        <v>3612.998</v>
      </c>
      <c r="H410" s="116"/>
      <c r="I410" s="115" t="s">
        <v>17</v>
      </c>
      <c r="J410" s="115" t="s">
        <v>18</v>
      </c>
      <c r="K410" s="28" t="s">
        <v>444</v>
      </c>
    </row>
    <row r="411" spans="1:11" ht="80" x14ac:dyDescent="0.2">
      <c r="A411" s="1">
        <v>21</v>
      </c>
      <c r="B411" s="112"/>
      <c r="C411" s="117" t="s">
        <v>445</v>
      </c>
      <c r="D411" s="24">
        <v>5.2</v>
      </c>
      <c r="E411" s="118">
        <v>1</v>
      </c>
      <c r="F411" s="119">
        <v>1</v>
      </c>
      <c r="G411" s="24">
        <v>5.2</v>
      </c>
      <c r="H411" s="120" t="s">
        <v>48</v>
      </c>
      <c r="I411" s="25"/>
      <c r="J411" s="25"/>
      <c r="K411" s="28" t="s">
        <v>446</v>
      </c>
    </row>
    <row r="412" spans="1:11" ht="80" x14ac:dyDescent="0.2">
      <c r="A412" s="1">
        <v>21</v>
      </c>
      <c r="B412" s="112"/>
      <c r="C412" s="117" t="s">
        <v>447</v>
      </c>
      <c r="D412" s="121">
        <v>26.533000000000001</v>
      </c>
      <c r="E412" s="118">
        <v>1</v>
      </c>
      <c r="F412" s="119">
        <v>1</v>
      </c>
      <c r="G412" s="121">
        <v>26.533000000000001</v>
      </c>
      <c r="H412" s="120" t="s">
        <v>48</v>
      </c>
      <c r="I412" s="122"/>
      <c r="J412" s="122"/>
      <c r="K412" s="28" t="s">
        <v>446</v>
      </c>
    </row>
    <row r="413" spans="1:11" ht="64" x14ac:dyDescent="0.2">
      <c r="A413" s="1">
        <v>21</v>
      </c>
      <c r="B413" s="123"/>
      <c r="C413" s="117" t="s">
        <v>448</v>
      </c>
      <c r="D413" s="121">
        <v>1111.239</v>
      </c>
      <c r="E413" s="118">
        <v>1</v>
      </c>
      <c r="F413" s="119">
        <v>1</v>
      </c>
      <c r="G413" s="121">
        <v>1111.239</v>
      </c>
      <c r="H413" s="120" t="s">
        <v>48</v>
      </c>
      <c r="I413" s="122"/>
      <c r="J413" s="122"/>
      <c r="K413" s="28" t="s">
        <v>28</v>
      </c>
    </row>
    <row r="414" spans="1:11" ht="64" x14ac:dyDescent="0.2">
      <c r="A414" s="1">
        <v>21</v>
      </c>
      <c r="B414" s="123"/>
      <c r="C414" s="117" t="s">
        <v>449</v>
      </c>
      <c r="D414" s="121">
        <v>1238.7660000000001</v>
      </c>
      <c r="E414" s="118">
        <v>1</v>
      </c>
      <c r="F414" s="119">
        <v>1</v>
      </c>
      <c r="G414" s="121">
        <v>1238.7650000000001</v>
      </c>
      <c r="H414" s="120" t="s">
        <v>48</v>
      </c>
      <c r="I414" s="122"/>
      <c r="J414" s="122"/>
      <c r="K414" s="28" t="s">
        <v>28</v>
      </c>
    </row>
    <row r="415" spans="1:11" ht="80" x14ac:dyDescent="0.2">
      <c r="A415" s="1">
        <v>21</v>
      </c>
      <c r="B415" s="123"/>
      <c r="C415" s="124" t="s">
        <v>450</v>
      </c>
      <c r="D415" s="121">
        <v>1231.261</v>
      </c>
      <c r="E415" s="118">
        <v>1</v>
      </c>
      <c r="F415" s="119">
        <v>1</v>
      </c>
      <c r="G415" s="121">
        <v>1231.261</v>
      </c>
      <c r="H415" s="120" t="s">
        <v>48</v>
      </c>
      <c r="I415" s="122"/>
      <c r="J415" s="122"/>
      <c r="K415" s="28" t="s">
        <v>28</v>
      </c>
    </row>
    <row r="416" spans="1:11" ht="32" x14ac:dyDescent="0.2">
      <c r="A416" s="1">
        <v>21</v>
      </c>
      <c r="B416" s="22">
        <v>2</v>
      </c>
      <c r="C416" s="23" t="s">
        <v>451</v>
      </c>
      <c r="D416" s="24">
        <v>1304.42</v>
      </c>
      <c r="E416" s="25">
        <v>1</v>
      </c>
      <c r="F416" s="26">
        <v>0</v>
      </c>
      <c r="G416" s="24">
        <v>1304.42</v>
      </c>
      <c r="H416" s="27" t="s">
        <v>159</v>
      </c>
      <c r="I416" s="25" t="s">
        <v>35</v>
      </c>
      <c r="J416" s="25">
        <v>543</v>
      </c>
      <c r="K416" s="28" t="s">
        <v>446</v>
      </c>
    </row>
    <row r="417" spans="1:11" ht="32" x14ac:dyDescent="0.2">
      <c r="A417" s="1">
        <v>21</v>
      </c>
      <c r="B417" s="22">
        <v>3</v>
      </c>
      <c r="C417" s="23" t="s">
        <v>452</v>
      </c>
      <c r="D417" s="24">
        <v>11.169</v>
      </c>
      <c r="E417" s="25">
        <v>1</v>
      </c>
      <c r="F417" s="26">
        <v>1</v>
      </c>
      <c r="G417" s="24">
        <v>11.169</v>
      </c>
      <c r="H417" s="27" t="s">
        <v>48</v>
      </c>
      <c r="I417" s="25" t="s">
        <v>35</v>
      </c>
      <c r="J417" s="25">
        <v>543</v>
      </c>
      <c r="K417" s="28" t="s">
        <v>446</v>
      </c>
    </row>
    <row r="418" spans="1:11" ht="48" x14ac:dyDescent="0.2">
      <c r="A418" s="1">
        <v>21</v>
      </c>
      <c r="B418" s="22">
        <v>4</v>
      </c>
      <c r="C418" s="23" t="s">
        <v>453</v>
      </c>
      <c r="D418" s="24">
        <v>4000.1</v>
      </c>
      <c r="E418" s="25">
        <v>1</v>
      </c>
      <c r="F418" s="26">
        <v>0</v>
      </c>
      <c r="G418" s="24">
        <v>3414.9050000000002</v>
      </c>
      <c r="H418" s="27" t="s">
        <v>42</v>
      </c>
      <c r="I418" s="25" t="s">
        <v>45</v>
      </c>
      <c r="J418" s="25" t="s">
        <v>18</v>
      </c>
      <c r="K418" s="28" t="s">
        <v>21</v>
      </c>
    </row>
    <row r="419" spans="1:11" ht="32" x14ac:dyDescent="0.2">
      <c r="A419" s="1">
        <v>21</v>
      </c>
      <c r="B419" s="22">
        <v>5</v>
      </c>
      <c r="C419" s="23" t="s">
        <v>454</v>
      </c>
      <c r="D419" s="24">
        <f>11760.36-7000</f>
        <v>4760.3600000000006</v>
      </c>
      <c r="E419" s="25">
        <v>1</v>
      </c>
      <c r="F419" s="26">
        <v>0</v>
      </c>
      <c r="G419" s="24">
        <v>2678.6509999999998</v>
      </c>
      <c r="H419" s="27" t="s">
        <v>97</v>
      </c>
      <c r="I419" s="25" t="s">
        <v>35</v>
      </c>
      <c r="J419" s="25" t="s">
        <v>18</v>
      </c>
      <c r="K419" s="28" t="s">
        <v>21</v>
      </c>
    </row>
    <row r="420" spans="1:11" ht="32" x14ac:dyDescent="0.2">
      <c r="A420" s="1">
        <v>21</v>
      </c>
      <c r="B420" s="22">
        <v>6</v>
      </c>
      <c r="C420" s="23" t="s">
        <v>455</v>
      </c>
      <c r="D420" s="24">
        <v>1282.5609999999999</v>
      </c>
      <c r="E420" s="25">
        <v>1</v>
      </c>
      <c r="F420" s="26">
        <v>1</v>
      </c>
      <c r="G420" s="24">
        <v>1282.5609999999999</v>
      </c>
      <c r="H420" s="27" t="s">
        <v>25</v>
      </c>
      <c r="I420" s="25" t="s">
        <v>27</v>
      </c>
      <c r="J420" s="25" t="s">
        <v>18</v>
      </c>
      <c r="K420" s="28" t="s">
        <v>28</v>
      </c>
    </row>
    <row r="421" spans="1:11" ht="64" x14ac:dyDescent="0.2">
      <c r="A421" s="1">
        <v>21</v>
      </c>
      <c r="B421" s="22">
        <v>7</v>
      </c>
      <c r="C421" s="23" t="s">
        <v>456</v>
      </c>
      <c r="D421" s="24">
        <v>801.38499999999999</v>
      </c>
      <c r="E421" s="25">
        <v>1</v>
      </c>
      <c r="F421" s="26">
        <v>1</v>
      </c>
      <c r="G421" s="24">
        <v>801.38499999999999</v>
      </c>
      <c r="H421" s="27" t="s">
        <v>23</v>
      </c>
      <c r="I421" s="25" t="s">
        <v>27</v>
      </c>
      <c r="J421" s="25" t="s">
        <v>18</v>
      </c>
      <c r="K421" s="28"/>
    </row>
    <row r="422" spans="1:11" ht="32" x14ac:dyDescent="0.2">
      <c r="A422" s="1">
        <v>21</v>
      </c>
      <c r="B422" s="22">
        <v>8</v>
      </c>
      <c r="C422" s="23" t="s">
        <v>457</v>
      </c>
      <c r="D422" s="24">
        <v>1152.172</v>
      </c>
      <c r="E422" s="25">
        <v>1</v>
      </c>
      <c r="F422" s="26">
        <v>1</v>
      </c>
      <c r="G422" s="24">
        <v>1152.172</v>
      </c>
      <c r="H422" s="27" t="s">
        <v>48</v>
      </c>
      <c r="I422" s="25" t="s">
        <v>35</v>
      </c>
      <c r="J422" s="25" t="s">
        <v>18</v>
      </c>
      <c r="K422" s="28" t="s">
        <v>28</v>
      </c>
    </row>
    <row r="423" spans="1:11" ht="64" x14ac:dyDescent="0.2">
      <c r="A423" s="1">
        <v>21</v>
      </c>
      <c r="B423" s="22">
        <v>9</v>
      </c>
      <c r="C423" s="23" t="s">
        <v>458</v>
      </c>
      <c r="D423" s="24">
        <v>3086.7130000000002</v>
      </c>
      <c r="E423" s="25">
        <v>1</v>
      </c>
      <c r="F423" s="26">
        <v>1</v>
      </c>
      <c r="G423" s="24">
        <v>3086.7130000000002</v>
      </c>
      <c r="H423" s="27" t="s">
        <v>25</v>
      </c>
      <c r="I423" s="25" t="s">
        <v>27</v>
      </c>
      <c r="J423" s="25" t="s">
        <v>18</v>
      </c>
      <c r="K423" s="28" t="s">
        <v>28</v>
      </c>
    </row>
    <row r="424" spans="1:11" ht="64" x14ac:dyDescent="0.2">
      <c r="A424" s="1">
        <v>21</v>
      </c>
      <c r="B424" s="22">
        <v>10</v>
      </c>
      <c r="C424" s="23" t="s">
        <v>459</v>
      </c>
      <c r="D424" s="24">
        <v>15853.904</v>
      </c>
      <c r="E424" s="25">
        <v>1</v>
      </c>
      <c r="F424" s="26">
        <v>0</v>
      </c>
      <c r="G424" s="24">
        <v>14055.746999999999</v>
      </c>
      <c r="H424" s="27" t="s">
        <v>25</v>
      </c>
      <c r="I424" s="25" t="s">
        <v>27</v>
      </c>
      <c r="J424" s="25" t="s">
        <v>18</v>
      </c>
      <c r="K424" s="28" t="s">
        <v>28</v>
      </c>
    </row>
    <row r="425" spans="1:11" ht="48" x14ac:dyDescent="0.2">
      <c r="A425" s="1">
        <v>21</v>
      </c>
      <c r="B425" s="22">
        <v>11</v>
      </c>
      <c r="C425" s="23" t="s">
        <v>460</v>
      </c>
      <c r="D425" s="24">
        <v>6059.75</v>
      </c>
      <c r="E425" s="25">
        <v>1</v>
      </c>
      <c r="F425" s="26">
        <v>1</v>
      </c>
      <c r="G425" s="24">
        <v>5540.6980000000003</v>
      </c>
      <c r="H425" s="27" t="s">
        <v>25</v>
      </c>
      <c r="I425" s="25" t="s">
        <v>17</v>
      </c>
      <c r="J425" s="25" t="s">
        <v>18</v>
      </c>
      <c r="K425" s="28" t="s">
        <v>28</v>
      </c>
    </row>
    <row r="426" spans="1:11" ht="48" x14ac:dyDescent="0.2">
      <c r="A426" s="1">
        <v>21</v>
      </c>
      <c r="B426" s="22">
        <v>12</v>
      </c>
      <c r="C426" s="23" t="s">
        <v>461</v>
      </c>
      <c r="D426" s="24">
        <v>2527</v>
      </c>
      <c r="E426" s="25">
        <v>1</v>
      </c>
      <c r="F426" s="26">
        <v>1</v>
      </c>
      <c r="G426" s="24">
        <v>2526.6439999999998</v>
      </c>
      <c r="H426" s="27" t="s">
        <v>25</v>
      </c>
      <c r="I426" s="25" t="s">
        <v>17</v>
      </c>
      <c r="J426" s="25" t="s">
        <v>18</v>
      </c>
      <c r="K426" s="28" t="s">
        <v>28</v>
      </c>
    </row>
    <row r="427" spans="1:11" ht="32" x14ac:dyDescent="0.2">
      <c r="A427" s="1">
        <v>21</v>
      </c>
      <c r="B427" s="22">
        <v>13</v>
      </c>
      <c r="C427" s="23" t="s">
        <v>462</v>
      </c>
      <c r="D427" s="24">
        <v>4500</v>
      </c>
      <c r="E427" s="25">
        <v>1</v>
      </c>
      <c r="F427" s="26">
        <v>0</v>
      </c>
      <c r="G427" s="24">
        <v>0</v>
      </c>
      <c r="H427" s="27" t="s">
        <v>463</v>
      </c>
      <c r="I427" s="25" t="s">
        <v>35</v>
      </c>
      <c r="J427" s="25" t="s">
        <v>18</v>
      </c>
      <c r="K427" s="28" t="s">
        <v>28</v>
      </c>
    </row>
    <row r="428" spans="1:11" ht="32" x14ac:dyDescent="0.2">
      <c r="A428" s="1">
        <v>21</v>
      </c>
      <c r="B428" s="22">
        <v>14</v>
      </c>
      <c r="C428" s="23" t="s">
        <v>464</v>
      </c>
      <c r="D428" s="24">
        <v>14435.132</v>
      </c>
      <c r="E428" s="25">
        <v>1</v>
      </c>
      <c r="F428" s="26">
        <v>1</v>
      </c>
      <c r="G428" s="24">
        <v>14434.875</v>
      </c>
      <c r="H428" s="27" t="s">
        <v>23</v>
      </c>
      <c r="I428" s="25" t="s">
        <v>17</v>
      </c>
      <c r="J428" s="25" t="s">
        <v>18</v>
      </c>
      <c r="K428" s="28" t="s">
        <v>28</v>
      </c>
    </row>
    <row r="429" spans="1:11" ht="48" x14ac:dyDescent="0.2">
      <c r="A429" s="1">
        <v>21</v>
      </c>
      <c r="B429" s="22">
        <v>15</v>
      </c>
      <c r="C429" s="23" t="s">
        <v>465</v>
      </c>
      <c r="D429" s="24">
        <v>6614.3310000000001</v>
      </c>
      <c r="E429" s="25">
        <v>1</v>
      </c>
      <c r="F429" s="26">
        <v>1</v>
      </c>
      <c r="G429" s="24">
        <v>6614.0720000000001</v>
      </c>
      <c r="H429" s="27" t="s">
        <v>48</v>
      </c>
      <c r="I429" s="25" t="s">
        <v>27</v>
      </c>
      <c r="J429" s="25" t="s">
        <v>18</v>
      </c>
      <c r="K429" s="28" t="s">
        <v>28</v>
      </c>
    </row>
    <row r="430" spans="1:11" ht="48" x14ac:dyDescent="0.2">
      <c r="A430" s="1">
        <v>21</v>
      </c>
      <c r="B430" s="22">
        <v>16</v>
      </c>
      <c r="C430" s="23" t="s">
        <v>466</v>
      </c>
      <c r="D430" s="24">
        <v>21697.148000000001</v>
      </c>
      <c r="E430" s="25">
        <v>1</v>
      </c>
      <c r="F430" s="26">
        <v>0</v>
      </c>
      <c r="G430" s="24">
        <v>21663.894</v>
      </c>
      <c r="H430" s="33" t="s">
        <v>25</v>
      </c>
      <c r="I430" s="31" t="s">
        <v>17</v>
      </c>
      <c r="J430" s="25" t="s">
        <v>18</v>
      </c>
      <c r="K430" s="28"/>
    </row>
    <row r="431" spans="1:11" ht="48" x14ac:dyDescent="0.2">
      <c r="A431" s="1">
        <v>21</v>
      </c>
      <c r="B431" s="22">
        <v>17</v>
      </c>
      <c r="C431" s="23" t="s">
        <v>467</v>
      </c>
      <c r="D431" s="24">
        <v>2627.9070000000002</v>
      </c>
      <c r="E431" s="25">
        <v>1</v>
      </c>
      <c r="F431" s="26">
        <v>0</v>
      </c>
      <c r="G431" s="24">
        <v>2599.596</v>
      </c>
      <c r="H431" s="27" t="s">
        <v>25</v>
      </c>
      <c r="I431" s="25" t="s">
        <v>27</v>
      </c>
      <c r="J431" s="25" t="s">
        <v>18</v>
      </c>
      <c r="K431" s="28" t="s">
        <v>468</v>
      </c>
    </row>
    <row r="432" spans="1:11" ht="48" x14ac:dyDescent="0.2">
      <c r="A432" s="1">
        <v>21</v>
      </c>
      <c r="B432" s="22">
        <v>18</v>
      </c>
      <c r="C432" s="23" t="s">
        <v>469</v>
      </c>
      <c r="D432" s="24">
        <v>8400</v>
      </c>
      <c r="E432" s="25">
        <v>1</v>
      </c>
      <c r="F432" s="26">
        <v>0</v>
      </c>
      <c r="G432" s="24">
        <v>7931.8069999999998</v>
      </c>
      <c r="H432" s="27" t="s">
        <v>23</v>
      </c>
      <c r="I432" s="25" t="s">
        <v>35</v>
      </c>
      <c r="J432" s="25" t="s">
        <v>18</v>
      </c>
      <c r="K432" s="28"/>
    </row>
    <row r="433" spans="1:11" ht="32" x14ac:dyDescent="0.2">
      <c r="A433" s="1">
        <v>21</v>
      </c>
      <c r="B433" s="22">
        <v>19</v>
      </c>
      <c r="C433" s="23" t="s">
        <v>470</v>
      </c>
      <c r="D433" s="24">
        <v>12690</v>
      </c>
      <c r="E433" s="25">
        <v>1</v>
      </c>
      <c r="F433" s="26">
        <v>1</v>
      </c>
      <c r="G433" s="24">
        <v>12162.329</v>
      </c>
      <c r="H433" s="27" t="s">
        <v>23</v>
      </c>
      <c r="I433" s="25" t="s">
        <v>17</v>
      </c>
      <c r="J433" s="25" t="s">
        <v>18</v>
      </c>
      <c r="K433" s="28"/>
    </row>
    <row r="434" spans="1:11" ht="48" x14ac:dyDescent="0.2">
      <c r="A434" s="1">
        <v>21</v>
      </c>
      <c r="B434" s="22">
        <v>20</v>
      </c>
      <c r="C434" s="23" t="s">
        <v>471</v>
      </c>
      <c r="D434" s="24">
        <v>1774</v>
      </c>
      <c r="E434" s="25">
        <v>1</v>
      </c>
      <c r="F434" s="26">
        <v>1</v>
      </c>
      <c r="G434" s="24">
        <v>1772.5340000000001</v>
      </c>
      <c r="H434" s="27" t="s">
        <v>23</v>
      </c>
      <c r="I434" s="25" t="s">
        <v>27</v>
      </c>
      <c r="J434" s="25" t="s">
        <v>18</v>
      </c>
      <c r="K434" s="28"/>
    </row>
    <row r="435" spans="1:11" ht="32" x14ac:dyDescent="0.2">
      <c r="A435" s="1">
        <v>21</v>
      </c>
      <c r="B435" s="22">
        <v>21</v>
      </c>
      <c r="C435" s="23" t="s">
        <v>472</v>
      </c>
      <c r="D435" s="24">
        <v>8864</v>
      </c>
      <c r="E435" s="25">
        <v>1</v>
      </c>
      <c r="F435" s="26">
        <v>0</v>
      </c>
      <c r="G435" s="24">
        <v>2973.9360000000001</v>
      </c>
      <c r="H435" s="27" t="s">
        <v>23</v>
      </c>
      <c r="I435" s="25" t="s">
        <v>17</v>
      </c>
      <c r="J435" s="25" t="s">
        <v>18</v>
      </c>
      <c r="K435" s="28"/>
    </row>
    <row r="436" spans="1:11" ht="32" x14ac:dyDescent="0.2">
      <c r="A436" s="1">
        <v>21</v>
      </c>
      <c r="B436" s="22">
        <v>22</v>
      </c>
      <c r="C436" s="23" t="s">
        <v>473</v>
      </c>
      <c r="D436" s="24">
        <f>14288.495-8048.056</f>
        <v>6240.4390000000012</v>
      </c>
      <c r="E436" s="25">
        <v>1</v>
      </c>
      <c r="F436" s="26">
        <v>0</v>
      </c>
      <c r="G436" s="24">
        <v>6220.0780000000004</v>
      </c>
      <c r="H436" s="27" t="s">
        <v>48</v>
      </c>
      <c r="I436" s="25" t="s">
        <v>35</v>
      </c>
      <c r="J436" s="25" t="s">
        <v>18</v>
      </c>
      <c r="K436" s="28" t="s">
        <v>468</v>
      </c>
    </row>
    <row r="437" spans="1:11" ht="32" x14ac:dyDescent="0.2">
      <c r="A437" s="1">
        <v>21</v>
      </c>
      <c r="B437" s="22">
        <v>23</v>
      </c>
      <c r="C437" s="23" t="s">
        <v>474</v>
      </c>
      <c r="D437" s="24">
        <f>16138.494-14148.494</f>
        <v>1990</v>
      </c>
      <c r="E437" s="25">
        <v>1</v>
      </c>
      <c r="F437" s="26">
        <v>0</v>
      </c>
      <c r="G437" s="24">
        <v>1990</v>
      </c>
      <c r="H437" s="27" t="s">
        <v>48</v>
      </c>
      <c r="I437" s="25" t="s">
        <v>35</v>
      </c>
      <c r="J437" s="25" t="s">
        <v>18</v>
      </c>
      <c r="K437" s="28" t="s">
        <v>468</v>
      </c>
    </row>
    <row r="438" spans="1:11" ht="32" x14ac:dyDescent="0.2">
      <c r="A438" s="1">
        <v>21</v>
      </c>
      <c r="B438" s="22">
        <v>24</v>
      </c>
      <c r="C438" s="23" t="s">
        <v>475</v>
      </c>
      <c r="D438" s="24">
        <v>11252.948</v>
      </c>
      <c r="E438" s="25">
        <v>1</v>
      </c>
      <c r="F438" s="26">
        <v>1</v>
      </c>
      <c r="G438" s="24">
        <v>11084.745000000001</v>
      </c>
      <c r="H438" s="27" t="s">
        <v>48</v>
      </c>
      <c r="I438" s="25" t="s">
        <v>17</v>
      </c>
      <c r="J438" s="25">
        <v>543</v>
      </c>
      <c r="K438" s="28" t="s">
        <v>28</v>
      </c>
    </row>
    <row r="439" spans="1:11" ht="32" x14ac:dyDescent="0.2">
      <c r="A439" s="1">
        <v>21</v>
      </c>
      <c r="B439" s="22">
        <v>25</v>
      </c>
      <c r="C439" s="23" t="s">
        <v>476</v>
      </c>
      <c r="D439" s="24">
        <v>23758.572</v>
      </c>
      <c r="E439" s="25">
        <v>1</v>
      </c>
      <c r="F439" s="26">
        <v>0</v>
      </c>
      <c r="G439" s="24">
        <v>17968.428</v>
      </c>
      <c r="H439" s="27" t="s">
        <v>162</v>
      </c>
      <c r="I439" s="25" t="s">
        <v>17</v>
      </c>
      <c r="J439" s="25" t="s">
        <v>18</v>
      </c>
      <c r="K439" s="28" t="s">
        <v>28</v>
      </c>
    </row>
    <row r="440" spans="1:11" ht="49" thickBot="1" x14ac:dyDescent="0.25">
      <c r="A440" s="1">
        <v>21</v>
      </c>
      <c r="B440" s="22">
        <v>26</v>
      </c>
      <c r="C440" s="23" t="s">
        <v>477</v>
      </c>
      <c r="D440" s="24">
        <v>14406.34</v>
      </c>
      <c r="E440" s="25">
        <v>1</v>
      </c>
      <c r="F440" s="26">
        <v>0</v>
      </c>
      <c r="G440" s="24">
        <v>12289.119000000001</v>
      </c>
      <c r="H440" s="27" t="s">
        <v>93</v>
      </c>
      <c r="I440" s="25" t="s">
        <v>17</v>
      </c>
      <c r="J440" s="25" t="s">
        <v>18</v>
      </c>
      <c r="K440" s="28" t="s">
        <v>28</v>
      </c>
    </row>
    <row r="441" spans="1:11" ht="45" customHeight="1" x14ac:dyDescent="0.2">
      <c r="A441" s="1">
        <v>22</v>
      </c>
      <c r="B441" s="15"/>
      <c r="C441" s="16" t="s">
        <v>478</v>
      </c>
      <c r="D441" s="17">
        <f>SUM(D442:D464)</f>
        <v>216172.49600000001</v>
      </c>
      <c r="E441" s="94">
        <f>SUM(E442:E464)</f>
        <v>23</v>
      </c>
      <c r="F441" s="94">
        <f>SUM(F442:F464)</f>
        <v>20</v>
      </c>
      <c r="G441" s="17">
        <f>SUM(G442:G464)</f>
        <v>204895.86400000003</v>
      </c>
      <c r="H441" s="42"/>
      <c r="I441" s="41"/>
      <c r="J441" s="41"/>
      <c r="K441" s="43"/>
    </row>
    <row r="442" spans="1:11" ht="15" customHeight="1" x14ac:dyDescent="0.2">
      <c r="A442" s="1">
        <v>22</v>
      </c>
      <c r="B442" s="45">
        <v>1</v>
      </c>
      <c r="C442" s="29" t="s">
        <v>479</v>
      </c>
      <c r="D442" s="30">
        <v>10599</v>
      </c>
      <c r="E442" s="31">
        <v>1</v>
      </c>
      <c r="F442" s="32">
        <v>1</v>
      </c>
      <c r="G442" s="30">
        <v>10583.642</v>
      </c>
      <c r="H442" s="33" t="s">
        <v>48</v>
      </c>
      <c r="I442" s="31" t="s">
        <v>17</v>
      </c>
      <c r="J442" s="31">
        <v>211</v>
      </c>
      <c r="K442" s="34" t="s">
        <v>28</v>
      </c>
    </row>
    <row r="443" spans="1:11" ht="30" customHeight="1" x14ac:dyDescent="0.2">
      <c r="A443" s="1">
        <v>22</v>
      </c>
      <c r="B443" s="45">
        <v>2</v>
      </c>
      <c r="C443" s="29" t="s">
        <v>480</v>
      </c>
      <c r="D443" s="30">
        <v>2325.6</v>
      </c>
      <c r="E443" s="31">
        <v>1</v>
      </c>
      <c r="F443" s="32">
        <v>1</v>
      </c>
      <c r="G443" s="30">
        <v>2325.6</v>
      </c>
      <c r="H443" s="33" t="s">
        <v>25</v>
      </c>
      <c r="I443" s="31" t="s">
        <v>27</v>
      </c>
      <c r="J443" s="31">
        <v>211</v>
      </c>
      <c r="K443" s="34" t="s">
        <v>28</v>
      </c>
    </row>
    <row r="444" spans="1:11" ht="30" customHeight="1" x14ac:dyDescent="0.2">
      <c r="A444" s="1">
        <v>22</v>
      </c>
      <c r="B444" s="22">
        <v>3</v>
      </c>
      <c r="C444" s="23" t="s">
        <v>481</v>
      </c>
      <c r="D444" s="24">
        <v>5490</v>
      </c>
      <c r="E444" s="25">
        <v>1</v>
      </c>
      <c r="F444" s="26" t="s">
        <v>482</v>
      </c>
      <c r="G444" s="24">
        <v>3030.8580000000002</v>
      </c>
      <c r="H444" s="27" t="s">
        <v>48</v>
      </c>
      <c r="I444" s="25" t="s">
        <v>27</v>
      </c>
      <c r="J444" s="25">
        <v>211</v>
      </c>
      <c r="K444" s="28" t="s">
        <v>28</v>
      </c>
    </row>
    <row r="445" spans="1:11" ht="30" customHeight="1" x14ac:dyDescent="0.2">
      <c r="A445" s="1">
        <v>22</v>
      </c>
      <c r="B445" s="22">
        <v>4</v>
      </c>
      <c r="C445" s="23" t="s">
        <v>483</v>
      </c>
      <c r="D445" s="24">
        <f>2600+2142.759</f>
        <v>4742.759</v>
      </c>
      <c r="E445" s="25">
        <v>1</v>
      </c>
      <c r="F445" s="26">
        <v>1</v>
      </c>
      <c r="G445" s="24">
        <v>4733.9520000000002</v>
      </c>
      <c r="H445" s="27" t="s">
        <v>25</v>
      </c>
      <c r="I445" s="25" t="s">
        <v>27</v>
      </c>
      <c r="J445" s="25" t="s">
        <v>18</v>
      </c>
      <c r="K445" s="28" t="s">
        <v>91</v>
      </c>
    </row>
    <row r="446" spans="1:11" ht="45" customHeight="1" x14ac:dyDescent="0.2">
      <c r="A446" s="1">
        <v>22</v>
      </c>
      <c r="B446" s="22">
        <v>5</v>
      </c>
      <c r="C446" s="23" t="s">
        <v>484</v>
      </c>
      <c r="D446" s="24">
        <v>11019.35</v>
      </c>
      <c r="E446" s="25">
        <v>1</v>
      </c>
      <c r="F446" s="26" t="s">
        <v>482</v>
      </c>
      <c r="G446" s="24">
        <v>11019.35</v>
      </c>
      <c r="H446" s="27" t="s">
        <v>48</v>
      </c>
      <c r="I446" s="25" t="s">
        <v>17</v>
      </c>
      <c r="J446" s="25">
        <v>211</v>
      </c>
      <c r="K446" s="28" t="s">
        <v>28</v>
      </c>
    </row>
    <row r="447" spans="1:11" ht="60" customHeight="1" x14ac:dyDescent="0.2">
      <c r="A447" s="1">
        <v>22</v>
      </c>
      <c r="B447" s="45">
        <v>6</v>
      </c>
      <c r="C447" s="23" t="s">
        <v>485</v>
      </c>
      <c r="D447" s="24">
        <v>2000</v>
      </c>
      <c r="E447" s="25">
        <v>1</v>
      </c>
      <c r="F447" s="26">
        <v>1</v>
      </c>
      <c r="G447" s="24">
        <v>2000</v>
      </c>
      <c r="H447" s="27" t="s">
        <v>42</v>
      </c>
      <c r="I447" s="25" t="s">
        <v>27</v>
      </c>
      <c r="J447" s="25">
        <v>211</v>
      </c>
      <c r="K447" s="28" t="s">
        <v>28</v>
      </c>
    </row>
    <row r="448" spans="1:11" ht="90" customHeight="1" x14ac:dyDescent="0.2">
      <c r="A448" s="1">
        <v>22</v>
      </c>
      <c r="B448" s="45">
        <v>7</v>
      </c>
      <c r="C448" s="23" t="s">
        <v>486</v>
      </c>
      <c r="D448" s="24">
        <v>17234.491999999998</v>
      </c>
      <c r="E448" s="25">
        <v>1</v>
      </c>
      <c r="F448" s="26">
        <v>1</v>
      </c>
      <c r="G448" s="24">
        <v>15260.243</v>
      </c>
      <c r="H448" s="27" t="s">
        <v>25</v>
      </c>
      <c r="I448" s="25" t="s">
        <v>17</v>
      </c>
      <c r="J448" s="25">
        <v>211</v>
      </c>
      <c r="K448" s="28" t="s">
        <v>28</v>
      </c>
    </row>
    <row r="449" spans="1:11" ht="60" customHeight="1" x14ac:dyDescent="0.2">
      <c r="A449" s="1">
        <v>22</v>
      </c>
      <c r="B449" s="22">
        <v>8</v>
      </c>
      <c r="C449" s="23" t="s">
        <v>487</v>
      </c>
      <c r="D449" s="24">
        <f>4500+3301.046</f>
        <v>7801.0460000000003</v>
      </c>
      <c r="E449" s="25">
        <v>1</v>
      </c>
      <c r="F449" s="26">
        <v>1</v>
      </c>
      <c r="G449" s="24">
        <v>5770.8469999999998</v>
      </c>
      <c r="H449" s="27" t="s">
        <v>48</v>
      </c>
      <c r="I449" s="25" t="s">
        <v>35</v>
      </c>
      <c r="J449" s="25" t="s">
        <v>18</v>
      </c>
      <c r="K449" s="28" t="s">
        <v>91</v>
      </c>
    </row>
    <row r="450" spans="1:11" ht="75" customHeight="1" x14ac:dyDescent="0.2">
      <c r="A450" s="1">
        <v>22</v>
      </c>
      <c r="B450" s="22">
        <v>9</v>
      </c>
      <c r="C450" s="23" t="s">
        <v>488</v>
      </c>
      <c r="D450" s="24">
        <v>4700.1499999999996</v>
      </c>
      <c r="E450" s="25">
        <v>1</v>
      </c>
      <c r="F450" s="26">
        <v>1</v>
      </c>
      <c r="G450" s="24">
        <v>4700.1499999999996</v>
      </c>
      <c r="H450" s="27" t="s">
        <v>463</v>
      </c>
      <c r="I450" s="25" t="s">
        <v>17</v>
      </c>
      <c r="J450" s="25">
        <v>211</v>
      </c>
      <c r="K450" s="28" t="s">
        <v>28</v>
      </c>
    </row>
    <row r="451" spans="1:11" ht="75" customHeight="1" x14ac:dyDescent="0.2">
      <c r="A451" s="1">
        <v>22</v>
      </c>
      <c r="B451" s="22">
        <v>10</v>
      </c>
      <c r="C451" s="23" t="s">
        <v>489</v>
      </c>
      <c r="D451" s="24">
        <v>6812</v>
      </c>
      <c r="E451" s="25">
        <v>1</v>
      </c>
      <c r="F451" s="26">
        <v>1</v>
      </c>
      <c r="G451" s="24">
        <v>6812</v>
      </c>
      <c r="H451" s="27" t="s">
        <v>25</v>
      </c>
      <c r="I451" s="25" t="s">
        <v>17</v>
      </c>
      <c r="J451" s="25">
        <v>211</v>
      </c>
      <c r="K451" s="28" t="s">
        <v>28</v>
      </c>
    </row>
    <row r="452" spans="1:11" ht="45" customHeight="1" x14ac:dyDescent="0.2">
      <c r="A452" s="1">
        <v>22</v>
      </c>
      <c r="B452" s="45">
        <v>11</v>
      </c>
      <c r="C452" s="23" t="s">
        <v>490</v>
      </c>
      <c r="D452" s="24">
        <v>1053</v>
      </c>
      <c r="E452" s="25">
        <v>1</v>
      </c>
      <c r="F452" s="26">
        <v>1</v>
      </c>
      <c r="G452" s="24">
        <v>1053</v>
      </c>
      <c r="H452" s="27" t="s">
        <v>25</v>
      </c>
      <c r="I452" s="25" t="s">
        <v>27</v>
      </c>
      <c r="J452" s="25">
        <v>211</v>
      </c>
      <c r="K452" s="28" t="s">
        <v>28</v>
      </c>
    </row>
    <row r="453" spans="1:11" ht="30" customHeight="1" x14ac:dyDescent="0.2">
      <c r="A453" s="1">
        <v>22</v>
      </c>
      <c r="B453" s="45">
        <v>12</v>
      </c>
      <c r="C453" s="23" t="s">
        <v>491</v>
      </c>
      <c r="D453" s="24">
        <v>19500</v>
      </c>
      <c r="E453" s="25">
        <v>1</v>
      </c>
      <c r="F453" s="26">
        <v>1</v>
      </c>
      <c r="G453" s="24">
        <v>19452.273000000001</v>
      </c>
      <c r="H453" s="27" t="s">
        <v>25</v>
      </c>
      <c r="I453" s="25" t="s">
        <v>17</v>
      </c>
      <c r="J453" s="25">
        <v>211</v>
      </c>
      <c r="K453" s="28" t="s">
        <v>28</v>
      </c>
    </row>
    <row r="454" spans="1:11" ht="45" customHeight="1" x14ac:dyDescent="0.2">
      <c r="A454" s="1">
        <v>22</v>
      </c>
      <c r="B454" s="22">
        <v>13</v>
      </c>
      <c r="C454" s="23" t="s">
        <v>492</v>
      </c>
      <c r="D454" s="24">
        <v>3614.0880000000002</v>
      </c>
      <c r="E454" s="25">
        <v>1</v>
      </c>
      <c r="F454" s="26">
        <v>1</v>
      </c>
      <c r="G454" s="24">
        <v>3614.0880000000002</v>
      </c>
      <c r="H454" s="27" t="s">
        <v>25</v>
      </c>
      <c r="I454" s="25" t="s">
        <v>27</v>
      </c>
      <c r="J454" s="25">
        <v>211</v>
      </c>
      <c r="K454" s="28" t="s">
        <v>28</v>
      </c>
    </row>
    <row r="455" spans="1:11" ht="30" customHeight="1" x14ac:dyDescent="0.2">
      <c r="A455" s="1">
        <v>22</v>
      </c>
      <c r="B455" s="22">
        <v>14</v>
      </c>
      <c r="C455" s="23" t="s">
        <v>493</v>
      </c>
      <c r="D455" s="24">
        <f>3000+2898.058</f>
        <v>5898.058</v>
      </c>
      <c r="E455" s="25">
        <v>1</v>
      </c>
      <c r="F455" s="26">
        <v>1</v>
      </c>
      <c r="G455" s="24">
        <v>3931.4589999999998</v>
      </c>
      <c r="H455" s="27" t="s">
        <v>93</v>
      </c>
      <c r="I455" s="25" t="s">
        <v>17</v>
      </c>
      <c r="J455" s="25" t="s">
        <v>18</v>
      </c>
      <c r="K455" s="28" t="s">
        <v>91</v>
      </c>
    </row>
    <row r="456" spans="1:11" ht="30" customHeight="1" x14ac:dyDescent="0.2">
      <c r="A456" s="1">
        <v>22</v>
      </c>
      <c r="B456" s="22">
        <v>15</v>
      </c>
      <c r="C456" s="23" t="s">
        <v>494</v>
      </c>
      <c r="D456" s="24">
        <v>2000</v>
      </c>
      <c r="E456" s="25">
        <v>1</v>
      </c>
      <c r="F456" s="26" t="s">
        <v>482</v>
      </c>
      <c r="G456" s="24">
        <v>2000</v>
      </c>
      <c r="H456" s="27" t="s">
        <v>42</v>
      </c>
      <c r="I456" s="25" t="s">
        <v>27</v>
      </c>
      <c r="J456" s="25">
        <v>211</v>
      </c>
      <c r="K456" s="28" t="s">
        <v>28</v>
      </c>
    </row>
    <row r="457" spans="1:11" ht="45" customHeight="1" x14ac:dyDescent="0.2">
      <c r="A457" s="1">
        <v>22</v>
      </c>
      <c r="B457" s="45">
        <v>16</v>
      </c>
      <c r="C457" s="23" t="s">
        <v>495</v>
      </c>
      <c r="D457" s="24">
        <v>3000</v>
      </c>
      <c r="E457" s="25">
        <v>1</v>
      </c>
      <c r="F457" s="26">
        <v>1</v>
      </c>
      <c r="G457" s="24">
        <v>3000</v>
      </c>
      <c r="H457" s="27" t="s">
        <v>25</v>
      </c>
      <c r="I457" s="25" t="s">
        <v>17</v>
      </c>
      <c r="J457" s="25">
        <v>211</v>
      </c>
      <c r="K457" s="28" t="s">
        <v>28</v>
      </c>
    </row>
    <row r="458" spans="1:11" ht="30" customHeight="1" x14ac:dyDescent="0.2">
      <c r="A458" s="1">
        <v>22</v>
      </c>
      <c r="B458" s="45">
        <v>17</v>
      </c>
      <c r="C458" s="23" t="s">
        <v>496</v>
      </c>
      <c r="D458" s="24">
        <v>11851</v>
      </c>
      <c r="E458" s="25">
        <v>1</v>
      </c>
      <c r="F458" s="26">
        <v>1</v>
      </c>
      <c r="G458" s="24">
        <v>11851</v>
      </c>
      <c r="H458" s="27" t="s">
        <v>23</v>
      </c>
      <c r="I458" s="25" t="s">
        <v>35</v>
      </c>
      <c r="J458" s="25">
        <v>211</v>
      </c>
      <c r="K458" s="28" t="s">
        <v>28</v>
      </c>
    </row>
    <row r="459" spans="1:11" ht="30" customHeight="1" x14ac:dyDescent="0.2">
      <c r="A459" s="1">
        <v>22</v>
      </c>
      <c r="B459" s="22">
        <v>18</v>
      </c>
      <c r="C459" s="23" t="s">
        <v>497</v>
      </c>
      <c r="D459" s="24">
        <v>13880</v>
      </c>
      <c r="E459" s="25">
        <v>1</v>
      </c>
      <c r="F459" s="26">
        <v>1</v>
      </c>
      <c r="G459" s="24">
        <v>12574.662</v>
      </c>
      <c r="H459" s="27" t="s">
        <v>48</v>
      </c>
      <c r="I459" s="25" t="s">
        <v>17</v>
      </c>
      <c r="J459" s="25">
        <v>211</v>
      </c>
      <c r="K459" s="28" t="s">
        <v>28</v>
      </c>
    </row>
    <row r="460" spans="1:11" ht="60" customHeight="1" x14ac:dyDescent="0.2">
      <c r="A460" s="1">
        <v>22</v>
      </c>
      <c r="B460" s="22">
        <v>19</v>
      </c>
      <c r="C460" s="23" t="s">
        <v>498</v>
      </c>
      <c r="D460" s="24">
        <v>16051</v>
      </c>
      <c r="E460" s="25">
        <v>1</v>
      </c>
      <c r="F460" s="26">
        <v>1</v>
      </c>
      <c r="G460" s="24">
        <v>14585.545</v>
      </c>
      <c r="H460" s="27" t="s">
        <v>25</v>
      </c>
      <c r="I460" s="25" t="s">
        <v>17</v>
      </c>
      <c r="J460" s="25">
        <v>211</v>
      </c>
      <c r="K460" s="28" t="s">
        <v>28</v>
      </c>
    </row>
    <row r="461" spans="1:11" ht="30" customHeight="1" x14ac:dyDescent="0.2">
      <c r="A461" s="1">
        <v>22</v>
      </c>
      <c r="B461" s="22">
        <v>20</v>
      </c>
      <c r="C461" s="23" t="s">
        <v>499</v>
      </c>
      <c r="D461" s="24">
        <v>12000</v>
      </c>
      <c r="E461" s="25">
        <v>1</v>
      </c>
      <c r="F461" s="26">
        <v>1</v>
      </c>
      <c r="G461" s="24">
        <v>12000</v>
      </c>
      <c r="H461" s="27" t="s">
        <v>25</v>
      </c>
      <c r="I461" s="25" t="s">
        <v>35</v>
      </c>
      <c r="J461" s="25">
        <v>211</v>
      </c>
      <c r="K461" s="28" t="s">
        <v>28</v>
      </c>
    </row>
    <row r="462" spans="1:11" ht="60" customHeight="1" x14ac:dyDescent="0.2">
      <c r="A462" s="1">
        <v>22</v>
      </c>
      <c r="B462" s="45">
        <v>21</v>
      </c>
      <c r="C462" s="23" t="s">
        <v>500</v>
      </c>
      <c r="D462" s="24">
        <v>13000</v>
      </c>
      <c r="E462" s="25">
        <v>1</v>
      </c>
      <c r="F462" s="26">
        <v>1</v>
      </c>
      <c r="G462" s="24">
        <v>12996.242</v>
      </c>
      <c r="H462" s="27" t="s">
        <v>93</v>
      </c>
      <c r="I462" s="25" t="s">
        <v>17</v>
      </c>
      <c r="J462" s="25">
        <v>211</v>
      </c>
      <c r="K462" s="28" t="s">
        <v>28</v>
      </c>
    </row>
    <row r="463" spans="1:11" ht="32" x14ac:dyDescent="0.2">
      <c r="A463" s="1">
        <v>22</v>
      </c>
      <c r="B463" s="45">
        <v>22</v>
      </c>
      <c r="C463" s="23" t="s">
        <v>501</v>
      </c>
      <c r="D463" s="24">
        <v>15120</v>
      </c>
      <c r="E463" s="25">
        <v>1</v>
      </c>
      <c r="F463" s="26">
        <v>1</v>
      </c>
      <c r="G463" s="24">
        <v>15120</v>
      </c>
      <c r="H463" s="27" t="s">
        <v>25</v>
      </c>
      <c r="I463" s="25" t="s">
        <v>17</v>
      </c>
      <c r="J463" s="25">
        <v>211</v>
      </c>
      <c r="K463" s="28" t="s">
        <v>28</v>
      </c>
    </row>
    <row r="464" spans="1:11" ht="30.75" customHeight="1" thickBot="1" x14ac:dyDescent="0.25">
      <c r="A464" s="1">
        <v>22</v>
      </c>
      <c r="B464" s="22">
        <v>23</v>
      </c>
      <c r="C464" s="35" t="s">
        <v>502</v>
      </c>
      <c r="D464" s="36">
        <v>26480.953000000001</v>
      </c>
      <c r="E464" s="37">
        <v>1</v>
      </c>
      <c r="F464" s="38">
        <v>1</v>
      </c>
      <c r="G464" s="36">
        <v>26480.953000000001</v>
      </c>
      <c r="H464" s="39" t="s">
        <v>16</v>
      </c>
      <c r="I464" s="37" t="s">
        <v>17</v>
      </c>
      <c r="J464" s="37">
        <v>543</v>
      </c>
      <c r="K464" s="40"/>
    </row>
    <row r="465" spans="1:11" ht="45" customHeight="1" x14ac:dyDescent="0.2">
      <c r="A465" s="1">
        <v>23</v>
      </c>
      <c r="B465" s="15"/>
      <c r="C465" s="16" t="s">
        <v>503</v>
      </c>
      <c r="D465" s="17">
        <f>SUM(D466:D477)</f>
        <v>111440.89099999999</v>
      </c>
      <c r="E465" s="41">
        <f>SUM(E466:E477)</f>
        <v>12</v>
      </c>
      <c r="F465" s="47">
        <f>SUM(F466:F477)</f>
        <v>9</v>
      </c>
      <c r="G465" s="17">
        <f>SUM(G466:G477)</f>
        <v>96415.187000000005</v>
      </c>
      <c r="H465" s="42"/>
      <c r="I465" s="41"/>
      <c r="J465" s="41"/>
      <c r="K465" s="103"/>
    </row>
    <row r="466" spans="1:11" ht="80" x14ac:dyDescent="0.2">
      <c r="A466" s="1">
        <v>23</v>
      </c>
      <c r="B466" s="22">
        <v>1</v>
      </c>
      <c r="C466" s="23" t="s">
        <v>504</v>
      </c>
      <c r="D466" s="24">
        <v>1874.2809999999999</v>
      </c>
      <c r="E466" s="25">
        <v>1</v>
      </c>
      <c r="F466" s="48">
        <v>1</v>
      </c>
      <c r="G466" s="24">
        <v>0</v>
      </c>
      <c r="H466" s="27" t="s">
        <v>42</v>
      </c>
      <c r="I466" s="25" t="s">
        <v>17</v>
      </c>
      <c r="J466" s="25">
        <v>543</v>
      </c>
      <c r="K466" s="28" t="s">
        <v>446</v>
      </c>
    </row>
    <row r="467" spans="1:11" ht="32" x14ac:dyDescent="0.2">
      <c r="A467" s="1">
        <v>23</v>
      </c>
      <c r="B467" s="22">
        <v>2</v>
      </c>
      <c r="C467" s="23" t="s">
        <v>505</v>
      </c>
      <c r="D467" s="24">
        <v>2384.473</v>
      </c>
      <c r="E467" s="25">
        <v>1</v>
      </c>
      <c r="F467" s="48">
        <v>0</v>
      </c>
      <c r="G467" s="24">
        <v>742.93200000000002</v>
      </c>
      <c r="H467" s="27" t="s">
        <v>16</v>
      </c>
      <c r="I467" s="25" t="s">
        <v>35</v>
      </c>
      <c r="J467" s="25">
        <v>543</v>
      </c>
      <c r="K467" s="28" t="s">
        <v>28</v>
      </c>
    </row>
    <row r="468" spans="1:11" ht="48" x14ac:dyDescent="0.2">
      <c r="A468" s="1">
        <v>23</v>
      </c>
      <c r="B468" s="22">
        <v>3</v>
      </c>
      <c r="C468" s="23" t="s">
        <v>506</v>
      </c>
      <c r="D468" s="24">
        <v>3003.951</v>
      </c>
      <c r="E468" s="25">
        <v>1</v>
      </c>
      <c r="F468" s="48">
        <v>1</v>
      </c>
      <c r="G468" s="24">
        <v>2843.6729999999998</v>
      </c>
      <c r="H468" s="27" t="s">
        <v>48</v>
      </c>
      <c r="I468" s="25" t="s">
        <v>27</v>
      </c>
      <c r="J468" s="25">
        <v>543</v>
      </c>
      <c r="K468" s="28" t="s">
        <v>28</v>
      </c>
    </row>
    <row r="469" spans="1:11" ht="48" x14ac:dyDescent="0.2">
      <c r="A469" s="1">
        <v>23</v>
      </c>
      <c r="B469" s="22">
        <v>4</v>
      </c>
      <c r="C469" s="23" t="s">
        <v>507</v>
      </c>
      <c r="D469" s="24">
        <v>3934.7640000000001</v>
      </c>
      <c r="E469" s="25">
        <v>1</v>
      </c>
      <c r="F469" s="48">
        <v>1</v>
      </c>
      <c r="G469" s="24">
        <v>3243.7550000000001</v>
      </c>
      <c r="H469" s="27" t="s">
        <v>48</v>
      </c>
      <c r="I469" s="25" t="s">
        <v>27</v>
      </c>
      <c r="J469" s="25">
        <v>543</v>
      </c>
      <c r="K469" s="28"/>
    </row>
    <row r="470" spans="1:11" ht="32" x14ac:dyDescent="0.2">
      <c r="A470" s="1">
        <v>23</v>
      </c>
      <c r="B470" s="22">
        <v>5</v>
      </c>
      <c r="C470" s="23" t="s">
        <v>508</v>
      </c>
      <c r="D470" s="24">
        <v>5963.7929999999997</v>
      </c>
      <c r="E470" s="25">
        <v>1</v>
      </c>
      <c r="F470" s="97">
        <v>1</v>
      </c>
      <c r="G470" s="24">
        <v>5963.7929999999997</v>
      </c>
      <c r="H470" s="27" t="s">
        <v>48</v>
      </c>
      <c r="I470" s="25" t="s">
        <v>35</v>
      </c>
      <c r="J470" s="25">
        <v>543</v>
      </c>
      <c r="K470" s="28"/>
    </row>
    <row r="471" spans="1:11" ht="64" x14ac:dyDescent="0.2">
      <c r="A471" s="1">
        <v>23</v>
      </c>
      <c r="B471" s="22">
        <v>6</v>
      </c>
      <c r="C471" s="23" t="s">
        <v>509</v>
      </c>
      <c r="D471" s="24">
        <v>5599.5190000000002</v>
      </c>
      <c r="E471" s="25">
        <v>1</v>
      </c>
      <c r="F471" s="48">
        <v>0</v>
      </c>
      <c r="G471" s="24">
        <v>5449.9110000000001</v>
      </c>
      <c r="H471" s="27" t="s">
        <v>48</v>
      </c>
      <c r="I471" s="25" t="s">
        <v>35</v>
      </c>
      <c r="J471" s="25">
        <v>543</v>
      </c>
      <c r="K471" s="28"/>
    </row>
    <row r="472" spans="1:11" ht="32" x14ac:dyDescent="0.2">
      <c r="A472" s="1">
        <v>23</v>
      </c>
      <c r="B472" s="22">
        <v>7</v>
      </c>
      <c r="C472" s="23" t="s">
        <v>510</v>
      </c>
      <c r="D472" s="24">
        <v>5663.2439999999997</v>
      </c>
      <c r="E472" s="25">
        <v>1</v>
      </c>
      <c r="F472" s="97">
        <v>1</v>
      </c>
      <c r="G472" s="24">
        <v>5124.88</v>
      </c>
      <c r="H472" s="27" t="s">
        <v>48</v>
      </c>
      <c r="I472" s="25" t="s">
        <v>17</v>
      </c>
      <c r="J472" s="25">
        <v>543</v>
      </c>
      <c r="K472" s="28"/>
    </row>
    <row r="473" spans="1:11" ht="48" x14ac:dyDescent="0.2">
      <c r="A473" s="1">
        <v>23</v>
      </c>
      <c r="B473" s="22">
        <v>8</v>
      </c>
      <c r="C473" s="23" t="s">
        <v>511</v>
      </c>
      <c r="D473" s="24">
        <v>4671.4430000000002</v>
      </c>
      <c r="E473" s="25">
        <v>1</v>
      </c>
      <c r="F473" s="48">
        <v>1</v>
      </c>
      <c r="G473" s="24">
        <v>4327.8310000000001</v>
      </c>
      <c r="H473" s="27" t="s">
        <v>25</v>
      </c>
      <c r="I473" s="25" t="s">
        <v>27</v>
      </c>
      <c r="J473" s="25">
        <v>543</v>
      </c>
      <c r="K473" s="28"/>
    </row>
    <row r="474" spans="1:11" ht="48" x14ac:dyDescent="0.2">
      <c r="A474" s="1">
        <v>23</v>
      </c>
      <c r="B474" s="22">
        <v>9</v>
      </c>
      <c r="C474" s="23" t="s">
        <v>512</v>
      </c>
      <c r="D474" s="24">
        <v>18465.339</v>
      </c>
      <c r="E474" s="25">
        <v>1</v>
      </c>
      <c r="F474" s="48">
        <v>1</v>
      </c>
      <c r="G474" s="24">
        <v>16828.395</v>
      </c>
      <c r="H474" s="27" t="s">
        <v>25</v>
      </c>
      <c r="I474" s="25" t="s">
        <v>17</v>
      </c>
      <c r="J474" s="25">
        <v>543</v>
      </c>
      <c r="K474" s="28"/>
    </row>
    <row r="475" spans="1:11" ht="48" x14ac:dyDescent="0.2">
      <c r="A475" s="1">
        <v>23</v>
      </c>
      <c r="B475" s="22">
        <v>10</v>
      </c>
      <c r="C475" s="23" t="s">
        <v>513</v>
      </c>
      <c r="D475" s="24">
        <v>6798.4520000000002</v>
      </c>
      <c r="E475" s="25">
        <v>1</v>
      </c>
      <c r="F475" s="48">
        <v>1</v>
      </c>
      <c r="G475" s="24">
        <v>6478.4690000000001</v>
      </c>
      <c r="H475" s="27" t="s">
        <v>25</v>
      </c>
      <c r="I475" s="25" t="s">
        <v>27</v>
      </c>
      <c r="J475" s="25">
        <v>543</v>
      </c>
      <c r="K475" s="28"/>
    </row>
    <row r="476" spans="1:11" ht="80" x14ac:dyDescent="0.2">
      <c r="A476" s="1">
        <v>23</v>
      </c>
      <c r="B476" s="22">
        <v>11</v>
      </c>
      <c r="C476" s="23" t="s">
        <v>514</v>
      </c>
      <c r="D476" s="24">
        <v>47563.665999999997</v>
      </c>
      <c r="E476" s="25">
        <v>1</v>
      </c>
      <c r="F476" s="48">
        <v>1</v>
      </c>
      <c r="G476" s="24">
        <v>45411.548000000003</v>
      </c>
      <c r="H476" s="27" t="s">
        <v>42</v>
      </c>
      <c r="I476" s="25" t="s">
        <v>17</v>
      </c>
      <c r="J476" s="25">
        <v>543</v>
      </c>
      <c r="K476" s="28"/>
    </row>
    <row r="477" spans="1:11" ht="65" thickBot="1" x14ac:dyDescent="0.25">
      <c r="A477" s="1">
        <v>23</v>
      </c>
      <c r="B477" s="125">
        <v>12</v>
      </c>
      <c r="C477" s="126" t="s">
        <v>515</v>
      </c>
      <c r="D477" s="127">
        <v>5517.9660000000003</v>
      </c>
      <c r="E477" s="128">
        <v>1</v>
      </c>
      <c r="F477" s="129">
        <v>0</v>
      </c>
      <c r="G477" s="127">
        <v>0</v>
      </c>
      <c r="H477" s="130" t="s">
        <v>162</v>
      </c>
      <c r="I477" s="128" t="s">
        <v>27</v>
      </c>
      <c r="J477" s="128"/>
      <c r="K477" s="131"/>
    </row>
    <row r="478" spans="1:11" ht="45" customHeight="1" x14ac:dyDescent="0.2">
      <c r="A478" s="1">
        <v>24</v>
      </c>
      <c r="B478" s="15"/>
      <c r="C478" s="16" t="s">
        <v>516</v>
      </c>
      <c r="D478" s="17">
        <f>SUM(D479:D489)</f>
        <v>144976.65100000001</v>
      </c>
      <c r="E478" s="94">
        <f>SUM(E479:E489)</f>
        <v>11</v>
      </c>
      <c r="F478" s="94">
        <f>SUM(F479:F489)</f>
        <v>6</v>
      </c>
      <c r="G478" s="17">
        <f>SUM(G479:G489)</f>
        <v>132714.67600000001</v>
      </c>
      <c r="H478" s="42"/>
      <c r="I478" s="41"/>
      <c r="J478" s="41"/>
      <c r="K478" s="43"/>
    </row>
    <row r="479" spans="1:11" ht="30" customHeight="1" x14ac:dyDescent="0.2">
      <c r="A479" s="1">
        <v>24</v>
      </c>
      <c r="B479" s="22">
        <v>1</v>
      </c>
      <c r="C479" s="23" t="s">
        <v>517</v>
      </c>
      <c r="D479" s="24">
        <v>18587.93</v>
      </c>
      <c r="E479" s="25">
        <v>1</v>
      </c>
      <c r="F479" s="26">
        <v>1</v>
      </c>
      <c r="G479" s="24">
        <v>18142.251</v>
      </c>
      <c r="H479" s="27" t="s">
        <v>48</v>
      </c>
      <c r="I479" s="25" t="s">
        <v>17</v>
      </c>
      <c r="J479" s="25">
        <v>211</v>
      </c>
      <c r="K479" s="28" t="s">
        <v>28</v>
      </c>
    </row>
    <row r="480" spans="1:11" ht="90" customHeight="1" x14ac:dyDescent="0.2">
      <c r="A480" s="1">
        <v>24</v>
      </c>
      <c r="B480" s="22">
        <v>2</v>
      </c>
      <c r="C480" s="23" t="s">
        <v>518</v>
      </c>
      <c r="D480" s="57">
        <v>3324.4690000000001</v>
      </c>
      <c r="E480" s="25">
        <v>1</v>
      </c>
      <c r="F480" s="26">
        <v>1</v>
      </c>
      <c r="G480" s="24">
        <v>3324.4690000000001</v>
      </c>
      <c r="H480" s="27" t="s">
        <v>25</v>
      </c>
      <c r="I480" s="25" t="s">
        <v>27</v>
      </c>
      <c r="J480" s="25">
        <v>211</v>
      </c>
      <c r="K480" s="28" t="s">
        <v>28</v>
      </c>
    </row>
    <row r="481" spans="1:11" ht="45" customHeight="1" x14ac:dyDescent="0.2">
      <c r="A481" s="1">
        <v>24</v>
      </c>
      <c r="B481" s="22">
        <v>3</v>
      </c>
      <c r="C481" s="23" t="s">
        <v>519</v>
      </c>
      <c r="D481" s="24">
        <f>13002.284-2817.291</f>
        <v>10184.992999999999</v>
      </c>
      <c r="E481" s="25">
        <v>1</v>
      </c>
      <c r="F481" s="26"/>
      <c r="G481" s="24">
        <v>10184.993</v>
      </c>
      <c r="H481" s="27" t="s">
        <v>16</v>
      </c>
      <c r="I481" s="25" t="s">
        <v>27</v>
      </c>
      <c r="J481" s="25" t="s">
        <v>18</v>
      </c>
      <c r="K481" s="28" t="s">
        <v>21</v>
      </c>
    </row>
    <row r="482" spans="1:11" ht="45" customHeight="1" x14ac:dyDescent="0.2">
      <c r="A482" s="1">
        <v>24</v>
      </c>
      <c r="B482" s="22">
        <v>4</v>
      </c>
      <c r="C482" s="23" t="s">
        <v>520</v>
      </c>
      <c r="D482" s="24">
        <v>7000.5349999999999</v>
      </c>
      <c r="E482" s="25">
        <v>1</v>
      </c>
      <c r="F482" s="26"/>
      <c r="G482" s="24">
        <v>2272.8539999999998</v>
      </c>
      <c r="H482" s="27" t="s">
        <v>521</v>
      </c>
      <c r="I482" s="25" t="s">
        <v>17</v>
      </c>
      <c r="J482" s="25">
        <v>211</v>
      </c>
      <c r="K482" s="28" t="s">
        <v>28</v>
      </c>
    </row>
    <row r="483" spans="1:11" ht="45" customHeight="1" x14ac:dyDescent="0.2">
      <c r="A483" s="1">
        <v>24</v>
      </c>
      <c r="B483" s="22">
        <v>5</v>
      </c>
      <c r="C483" s="23" t="s">
        <v>522</v>
      </c>
      <c r="D483" s="24">
        <v>23053.272000000001</v>
      </c>
      <c r="E483" s="25">
        <v>1</v>
      </c>
      <c r="F483" s="26">
        <v>1</v>
      </c>
      <c r="G483" s="24">
        <v>23053.272000000001</v>
      </c>
      <c r="H483" s="27" t="s">
        <v>25</v>
      </c>
      <c r="I483" s="25" t="s">
        <v>17</v>
      </c>
      <c r="J483" s="25">
        <v>211</v>
      </c>
      <c r="K483" s="28" t="s">
        <v>28</v>
      </c>
    </row>
    <row r="484" spans="1:11" ht="45" customHeight="1" x14ac:dyDescent="0.2">
      <c r="A484" s="1">
        <v>24</v>
      </c>
      <c r="B484" s="22">
        <v>6</v>
      </c>
      <c r="C484" s="23" t="s">
        <v>523</v>
      </c>
      <c r="D484" s="24">
        <v>19443.224999999999</v>
      </c>
      <c r="E484" s="25">
        <v>1</v>
      </c>
      <c r="F484" s="26"/>
      <c r="G484" s="24">
        <v>17096.493999999999</v>
      </c>
      <c r="H484" s="27" t="s">
        <v>25</v>
      </c>
      <c r="I484" s="25" t="s">
        <v>35</v>
      </c>
      <c r="J484" s="25">
        <v>211</v>
      </c>
      <c r="K484" s="28" t="s">
        <v>28</v>
      </c>
    </row>
    <row r="485" spans="1:11" ht="60" customHeight="1" x14ac:dyDescent="0.2">
      <c r="A485" s="1">
        <v>24</v>
      </c>
      <c r="B485" s="22">
        <v>7</v>
      </c>
      <c r="C485" s="23" t="s">
        <v>524</v>
      </c>
      <c r="D485" s="24">
        <v>16446.955999999998</v>
      </c>
      <c r="E485" s="25">
        <v>1</v>
      </c>
      <c r="F485" s="26">
        <v>1</v>
      </c>
      <c r="G485" s="24">
        <v>16446.955999999998</v>
      </c>
      <c r="H485" s="27" t="s">
        <v>25</v>
      </c>
      <c r="I485" s="25" t="s">
        <v>17</v>
      </c>
      <c r="J485" s="25">
        <v>211</v>
      </c>
      <c r="K485" s="28" t="s">
        <v>28</v>
      </c>
    </row>
    <row r="486" spans="1:11" ht="45" customHeight="1" x14ac:dyDescent="0.2">
      <c r="A486" s="1">
        <v>24</v>
      </c>
      <c r="B486" s="22">
        <v>8</v>
      </c>
      <c r="C486" s="23" t="s">
        <v>525</v>
      </c>
      <c r="D486" s="24">
        <v>15558.285</v>
      </c>
      <c r="E486" s="25">
        <v>1</v>
      </c>
      <c r="F486" s="26"/>
      <c r="G486" s="24">
        <v>11984.47</v>
      </c>
      <c r="H486" s="27" t="s">
        <v>23</v>
      </c>
      <c r="I486" s="25" t="s">
        <v>17</v>
      </c>
      <c r="J486" s="25">
        <v>211</v>
      </c>
      <c r="K486" s="28" t="s">
        <v>28</v>
      </c>
    </row>
    <row r="487" spans="1:11" ht="45" customHeight="1" x14ac:dyDescent="0.2">
      <c r="A487" s="1">
        <v>24</v>
      </c>
      <c r="B487" s="22">
        <v>9</v>
      </c>
      <c r="C487" s="23" t="s">
        <v>526</v>
      </c>
      <c r="D487" s="24">
        <v>5614.1589999999997</v>
      </c>
      <c r="E487" s="25">
        <v>1</v>
      </c>
      <c r="F487" s="26">
        <v>1</v>
      </c>
      <c r="G487" s="24">
        <v>5614.1589999999997</v>
      </c>
      <c r="H487" s="27" t="s">
        <v>25</v>
      </c>
      <c r="I487" s="25" t="s">
        <v>27</v>
      </c>
      <c r="J487" s="25">
        <v>211</v>
      </c>
      <c r="K487" s="28" t="s">
        <v>28</v>
      </c>
    </row>
    <row r="488" spans="1:11" ht="45" customHeight="1" x14ac:dyDescent="0.2">
      <c r="A488" s="1">
        <v>24</v>
      </c>
      <c r="B488" s="22">
        <v>10</v>
      </c>
      <c r="C488" s="23" t="s">
        <v>527</v>
      </c>
      <c r="D488" s="24">
        <v>4929.2719999999999</v>
      </c>
      <c r="E488" s="25">
        <f>0+1</f>
        <v>1</v>
      </c>
      <c r="F488" s="26"/>
      <c r="G488" s="24">
        <v>4929.2719999999999</v>
      </c>
      <c r="H488" s="27" t="s">
        <v>23</v>
      </c>
      <c r="I488" s="25" t="s">
        <v>17</v>
      </c>
      <c r="J488" s="25">
        <v>211</v>
      </c>
      <c r="K488" s="28" t="s">
        <v>28</v>
      </c>
    </row>
    <row r="489" spans="1:11" ht="45.75" customHeight="1" thickBot="1" x14ac:dyDescent="0.25">
      <c r="A489" s="1">
        <v>24</v>
      </c>
      <c r="B489" s="46">
        <v>11</v>
      </c>
      <c r="C489" s="35" t="s">
        <v>528</v>
      </c>
      <c r="D489" s="36">
        <v>20833.555</v>
      </c>
      <c r="E489" s="37">
        <f>0+1</f>
        <v>1</v>
      </c>
      <c r="F489" s="38">
        <v>1</v>
      </c>
      <c r="G489" s="36">
        <v>19665.486000000001</v>
      </c>
      <c r="H489" s="39" t="s">
        <v>16</v>
      </c>
      <c r="I489" s="37" t="s">
        <v>17</v>
      </c>
      <c r="J489" s="37">
        <v>211</v>
      </c>
      <c r="K489" s="40" t="s">
        <v>28</v>
      </c>
    </row>
    <row r="490" spans="1:11" ht="45" customHeight="1" x14ac:dyDescent="0.2">
      <c r="A490" s="1">
        <v>25</v>
      </c>
      <c r="B490" s="15"/>
      <c r="C490" s="16" t="s">
        <v>529</v>
      </c>
      <c r="D490" s="17">
        <f>SUM(D491:D503)</f>
        <v>92683.782999999996</v>
      </c>
      <c r="E490" s="94">
        <f>SUM(E491:E503)</f>
        <v>13</v>
      </c>
      <c r="F490" s="94">
        <f>SUM(F491:F503)</f>
        <v>5</v>
      </c>
      <c r="G490" s="17">
        <f>SUM(G491:G503)</f>
        <v>89166.97</v>
      </c>
      <c r="H490" s="42"/>
      <c r="I490" s="41"/>
      <c r="J490" s="41"/>
      <c r="K490" s="43"/>
    </row>
    <row r="491" spans="1:11" ht="45" customHeight="1" x14ac:dyDescent="0.2">
      <c r="A491" s="1">
        <v>25</v>
      </c>
      <c r="B491" s="22">
        <v>1</v>
      </c>
      <c r="C491" s="23" t="s">
        <v>530</v>
      </c>
      <c r="D491" s="24">
        <v>1695.08</v>
      </c>
      <c r="E491" s="25">
        <v>1</v>
      </c>
      <c r="F491" s="26"/>
      <c r="G491" s="24">
        <v>1681.2629999999999</v>
      </c>
      <c r="H491" s="27" t="s">
        <v>25</v>
      </c>
      <c r="I491" s="25" t="s">
        <v>35</v>
      </c>
      <c r="J491" s="25" t="s">
        <v>18</v>
      </c>
      <c r="K491" s="28" t="s">
        <v>21</v>
      </c>
    </row>
    <row r="492" spans="1:11" ht="75" customHeight="1" x14ac:dyDescent="0.2">
      <c r="A492" s="1">
        <v>25</v>
      </c>
      <c r="B492" s="22">
        <v>2</v>
      </c>
      <c r="C492" s="23" t="s">
        <v>531</v>
      </c>
      <c r="D492" s="24">
        <v>5616.3670000000002</v>
      </c>
      <c r="E492" s="25">
        <v>1</v>
      </c>
      <c r="F492" s="26"/>
      <c r="G492" s="24">
        <v>5318.9750000000004</v>
      </c>
      <c r="H492" s="27" t="s">
        <v>42</v>
      </c>
      <c r="I492" s="25" t="s">
        <v>45</v>
      </c>
      <c r="J492" s="25">
        <v>211</v>
      </c>
      <c r="K492" s="28" t="s">
        <v>28</v>
      </c>
    </row>
    <row r="493" spans="1:11" ht="30" customHeight="1" x14ac:dyDescent="0.2">
      <c r="A493" s="1">
        <v>25</v>
      </c>
      <c r="B493" s="22">
        <v>3</v>
      </c>
      <c r="C493" s="23" t="s">
        <v>532</v>
      </c>
      <c r="D493" s="24">
        <v>5406.2</v>
      </c>
      <c r="E493" s="25">
        <v>1</v>
      </c>
      <c r="F493" s="26"/>
      <c r="G493" s="24">
        <v>5394.7529999999997</v>
      </c>
      <c r="H493" s="27" t="s">
        <v>48</v>
      </c>
      <c r="I493" s="25" t="s">
        <v>27</v>
      </c>
      <c r="J493" s="25">
        <v>211</v>
      </c>
      <c r="K493" s="28"/>
    </row>
    <row r="494" spans="1:11" ht="120" customHeight="1" x14ac:dyDescent="0.2">
      <c r="A494" s="1">
        <v>25</v>
      </c>
      <c r="B494" s="22">
        <v>4</v>
      </c>
      <c r="C494" s="23" t="s">
        <v>533</v>
      </c>
      <c r="D494" s="24">
        <v>4021.8910000000001</v>
      </c>
      <c r="E494" s="25">
        <v>1</v>
      </c>
      <c r="F494" s="26"/>
      <c r="G494" s="24">
        <v>4021.8910000000001</v>
      </c>
      <c r="H494" s="27" t="s">
        <v>48</v>
      </c>
      <c r="I494" s="25" t="s">
        <v>17</v>
      </c>
      <c r="J494" s="25">
        <v>211</v>
      </c>
      <c r="K494" s="28"/>
    </row>
    <row r="495" spans="1:11" ht="60" customHeight="1" x14ac:dyDescent="0.2">
      <c r="A495" s="1">
        <v>25</v>
      </c>
      <c r="B495" s="22">
        <v>5</v>
      </c>
      <c r="C495" s="23" t="s">
        <v>534</v>
      </c>
      <c r="D495" s="24">
        <v>4500</v>
      </c>
      <c r="E495" s="25">
        <v>1</v>
      </c>
      <c r="F495" s="26"/>
      <c r="G495" s="24">
        <v>4500</v>
      </c>
      <c r="H495" s="27" t="s">
        <v>48</v>
      </c>
      <c r="I495" s="25" t="s">
        <v>35</v>
      </c>
      <c r="J495" s="25">
        <v>211</v>
      </c>
      <c r="K495" s="28"/>
    </row>
    <row r="496" spans="1:11" ht="75" customHeight="1" x14ac:dyDescent="0.2">
      <c r="A496" s="1">
        <v>25</v>
      </c>
      <c r="B496" s="22">
        <v>6</v>
      </c>
      <c r="C496" s="23" t="s">
        <v>535</v>
      </c>
      <c r="D496" s="24">
        <v>15201.405000000001</v>
      </c>
      <c r="E496" s="25">
        <v>1</v>
      </c>
      <c r="F496" s="26"/>
      <c r="G496" s="24">
        <v>14061.884</v>
      </c>
      <c r="H496" s="27" t="s">
        <v>16</v>
      </c>
      <c r="I496" s="25" t="s">
        <v>27</v>
      </c>
      <c r="J496" s="25">
        <v>211</v>
      </c>
      <c r="K496" s="28" t="s">
        <v>28</v>
      </c>
    </row>
    <row r="497" spans="1:11" ht="120" customHeight="1" x14ac:dyDescent="0.2">
      <c r="A497" s="1">
        <v>25</v>
      </c>
      <c r="B497" s="22">
        <v>7</v>
      </c>
      <c r="C497" s="23" t="s">
        <v>536</v>
      </c>
      <c r="D497" s="24">
        <v>3170.7359999999999</v>
      </c>
      <c r="E497" s="25">
        <v>1</v>
      </c>
      <c r="F497" s="26">
        <v>1</v>
      </c>
      <c r="G497" s="24">
        <v>2980.23</v>
      </c>
      <c r="H497" s="27" t="s">
        <v>16</v>
      </c>
      <c r="I497" s="25" t="s">
        <v>27</v>
      </c>
      <c r="J497" s="25">
        <v>211</v>
      </c>
      <c r="K497" s="28" t="s">
        <v>28</v>
      </c>
    </row>
    <row r="498" spans="1:11" ht="60" customHeight="1" x14ac:dyDescent="0.2">
      <c r="A498" s="1">
        <v>25</v>
      </c>
      <c r="B498" s="22">
        <v>8</v>
      </c>
      <c r="C498" s="23" t="s">
        <v>537</v>
      </c>
      <c r="D498" s="24">
        <v>12637.467000000001</v>
      </c>
      <c r="E498" s="25">
        <v>1</v>
      </c>
      <c r="F498" s="26">
        <v>1</v>
      </c>
      <c r="G498" s="24">
        <v>12637.467000000001</v>
      </c>
      <c r="H498" s="27" t="s">
        <v>16</v>
      </c>
      <c r="I498" s="25" t="s">
        <v>17</v>
      </c>
      <c r="J498" s="25">
        <v>211</v>
      </c>
      <c r="K498" s="28" t="s">
        <v>28</v>
      </c>
    </row>
    <row r="499" spans="1:11" ht="120" customHeight="1" x14ac:dyDescent="0.2">
      <c r="A499" s="1">
        <v>25</v>
      </c>
      <c r="B499" s="22">
        <v>9</v>
      </c>
      <c r="C499" s="23" t="s">
        <v>538</v>
      </c>
      <c r="D499" s="24">
        <v>16379.466</v>
      </c>
      <c r="E499" s="25">
        <v>1</v>
      </c>
      <c r="F499" s="26"/>
      <c r="G499" s="24">
        <v>16379.466</v>
      </c>
      <c r="H499" s="27" t="s">
        <v>25</v>
      </c>
      <c r="I499" s="25" t="s">
        <v>17</v>
      </c>
      <c r="J499" s="25">
        <v>211</v>
      </c>
      <c r="K499" s="28" t="s">
        <v>28</v>
      </c>
    </row>
    <row r="500" spans="1:11" ht="60" customHeight="1" x14ac:dyDescent="0.2">
      <c r="A500" s="1">
        <v>25</v>
      </c>
      <c r="B500" s="22">
        <v>10</v>
      </c>
      <c r="C500" s="23" t="s">
        <v>539</v>
      </c>
      <c r="D500" s="24">
        <v>8753.0490000000009</v>
      </c>
      <c r="E500" s="25">
        <v>1</v>
      </c>
      <c r="F500" s="26"/>
      <c r="G500" s="24">
        <v>6922.79</v>
      </c>
      <c r="H500" s="27" t="s">
        <v>25</v>
      </c>
      <c r="I500" s="25" t="s">
        <v>27</v>
      </c>
      <c r="J500" s="25">
        <v>211</v>
      </c>
      <c r="K500" s="28" t="s">
        <v>28</v>
      </c>
    </row>
    <row r="501" spans="1:11" ht="60" customHeight="1" x14ac:dyDescent="0.2">
      <c r="A501" s="1">
        <v>25</v>
      </c>
      <c r="B501" s="22">
        <v>11</v>
      </c>
      <c r="C501" s="23" t="s">
        <v>540</v>
      </c>
      <c r="D501" s="24">
        <v>6005.2920000000004</v>
      </c>
      <c r="E501" s="25">
        <v>1</v>
      </c>
      <c r="F501" s="26">
        <v>1</v>
      </c>
      <c r="G501" s="24">
        <v>5971.4210000000003</v>
      </c>
      <c r="H501" s="27" t="s">
        <v>25</v>
      </c>
      <c r="I501" s="25" t="s">
        <v>17</v>
      </c>
      <c r="J501" s="25">
        <v>211</v>
      </c>
      <c r="K501" s="28" t="s">
        <v>28</v>
      </c>
    </row>
    <row r="502" spans="1:11" ht="60.75" customHeight="1" thickBot="1" x14ac:dyDescent="0.25">
      <c r="A502" s="1">
        <v>25</v>
      </c>
      <c r="B502" s="46">
        <v>12</v>
      </c>
      <c r="C502" s="35" t="s">
        <v>541</v>
      </c>
      <c r="D502" s="36">
        <v>6256.83</v>
      </c>
      <c r="E502" s="37">
        <v>1</v>
      </c>
      <c r="F502" s="38">
        <v>1</v>
      </c>
      <c r="G502" s="36">
        <v>6256.83</v>
      </c>
      <c r="H502" s="39" t="s">
        <v>23</v>
      </c>
      <c r="I502" s="37" t="s">
        <v>17</v>
      </c>
      <c r="J502" s="37">
        <v>211</v>
      </c>
      <c r="K502" s="40" t="s">
        <v>28</v>
      </c>
    </row>
    <row r="503" spans="1:11" ht="60.75" customHeight="1" thickBot="1" x14ac:dyDescent="0.25">
      <c r="A503" s="1">
        <v>25</v>
      </c>
      <c r="B503" s="132">
        <v>13</v>
      </c>
      <c r="C503" s="98" t="s">
        <v>542</v>
      </c>
      <c r="D503" s="99">
        <v>3040</v>
      </c>
      <c r="E503" s="37">
        <v>1</v>
      </c>
      <c r="F503" s="133">
        <v>1</v>
      </c>
      <c r="G503" s="99">
        <v>3040</v>
      </c>
      <c r="H503" s="102" t="s">
        <v>16</v>
      </c>
      <c r="I503" s="100" t="s">
        <v>543</v>
      </c>
      <c r="J503" s="100"/>
      <c r="K503" s="50"/>
    </row>
    <row r="504" spans="1:11" ht="45" customHeight="1" x14ac:dyDescent="0.2">
      <c r="A504" s="1">
        <v>26</v>
      </c>
      <c r="B504" s="15"/>
      <c r="C504" s="16" t="s">
        <v>544</v>
      </c>
      <c r="D504" s="17">
        <f>SUM(D505:D509)</f>
        <v>274963.37199999997</v>
      </c>
      <c r="E504" s="41">
        <f>SUM(E505:E509)</f>
        <v>5</v>
      </c>
      <c r="F504" s="41">
        <f>SUM(F505:F509)</f>
        <v>0</v>
      </c>
      <c r="G504" s="17">
        <f>SUM(G505:G509)</f>
        <v>221963.473</v>
      </c>
      <c r="H504" s="42"/>
      <c r="I504" s="41"/>
      <c r="J504" s="41"/>
      <c r="K504" s="43"/>
    </row>
    <row r="505" spans="1:11" ht="30" customHeight="1" x14ac:dyDescent="0.2">
      <c r="A505" s="1">
        <v>26</v>
      </c>
      <c r="B505" s="22">
        <v>1</v>
      </c>
      <c r="C505" s="23" t="s">
        <v>545</v>
      </c>
      <c r="D505" s="24">
        <v>40000</v>
      </c>
      <c r="E505" s="25">
        <v>1</v>
      </c>
      <c r="F505" s="26"/>
      <c r="G505" s="24">
        <v>10839.540999999999</v>
      </c>
      <c r="H505" s="27" t="s">
        <v>159</v>
      </c>
      <c r="I505" s="25" t="s">
        <v>35</v>
      </c>
      <c r="J505" s="25" t="s">
        <v>18</v>
      </c>
      <c r="K505" s="28" t="s">
        <v>21</v>
      </c>
    </row>
    <row r="506" spans="1:11" ht="45" customHeight="1" x14ac:dyDescent="0.2">
      <c r="A506" s="1">
        <v>26</v>
      </c>
      <c r="B506" s="22">
        <v>2</v>
      </c>
      <c r="C506" s="23" t="s">
        <v>546</v>
      </c>
      <c r="D506" s="24">
        <v>12000</v>
      </c>
      <c r="E506" s="25">
        <v>1</v>
      </c>
      <c r="F506" s="26"/>
      <c r="G506" s="24">
        <v>11564.467000000001</v>
      </c>
      <c r="H506" s="27" t="s">
        <v>162</v>
      </c>
      <c r="I506" s="25" t="s">
        <v>17</v>
      </c>
      <c r="J506" s="25" t="s">
        <v>18</v>
      </c>
      <c r="K506" s="28" t="s">
        <v>468</v>
      </c>
    </row>
    <row r="507" spans="1:11" ht="60" customHeight="1" x14ac:dyDescent="0.2">
      <c r="A507" s="1">
        <v>26</v>
      </c>
      <c r="B507" s="22">
        <v>3</v>
      </c>
      <c r="C507" s="23" t="s">
        <v>547</v>
      </c>
      <c r="D507" s="24">
        <v>139571.50200000001</v>
      </c>
      <c r="E507" s="25">
        <v>1</v>
      </c>
      <c r="F507" s="26"/>
      <c r="G507" s="24">
        <v>133667.25399999999</v>
      </c>
      <c r="H507" s="27" t="s">
        <v>93</v>
      </c>
      <c r="I507" s="25" t="s">
        <v>17</v>
      </c>
      <c r="J507" s="25" t="s">
        <v>18</v>
      </c>
      <c r="K507" s="28" t="s">
        <v>21</v>
      </c>
    </row>
    <row r="508" spans="1:11" ht="30" customHeight="1" x14ac:dyDescent="0.2">
      <c r="A508" s="1">
        <v>26</v>
      </c>
      <c r="B508" s="22">
        <v>4</v>
      </c>
      <c r="C508" s="23" t="s">
        <v>548</v>
      </c>
      <c r="D508" s="24">
        <v>55617.792000000001</v>
      </c>
      <c r="E508" s="25">
        <v>1</v>
      </c>
      <c r="F508" s="26"/>
      <c r="G508" s="24">
        <v>55617.792000000001</v>
      </c>
      <c r="H508" s="27" t="s">
        <v>25</v>
      </c>
      <c r="I508" s="25" t="s">
        <v>17</v>
      </c>
      <c r="J508" s="25">
        <v>211</v>
      </c>
      <c r="K508" s="28" t="s">
        <v>28</v>
      </c>
    </row>
    <row r="509" spans="1:11" ht="30.75" customHeight="1" thickBot="1" x14ac:dyDescent="0.25">
      <c r="A509" s="1">
        <v>26</v>
      </c>
      <c r="B509" s="46">
        <v>5</v>
      </c>
      <c r="C509" s="35" t="s">
        <v>549</v>
      </c>
      <c r="D509" s="36">
        <f>42404.1-14630.022</f>
        <v>27774.077999999998</v>
      </c>
      <c r="E509" s="37">
        <v>1</v>
      </c>
      <c r="F509" s="38"/>
      <c r="G509" s="36">
        <v>10274.419</v>
      </c>
      <c r="H509" s="39" t="s">
        <v>48</v>
      </c>
      <c r="I509" s="37" t="s">
        <v>17</v>
      </c>
      <c r="J509" s="37" t="s">
        <v>18</v>
      </c>
      <c r="K509" s="40" t="s">
        <v>468</v>
      </c>
    </row>
    <row r="510" spans="1:11" x14ac:dyDescent="0.2">
      <c r="D510" s="135">
        <f>SUBTOTAL(9,D8:D509)</f>
        <v>9633872.5139999948</v>
      </c>
      <c r="E510" s="136">
        <f t="shared" ref="E510:G510" si="3">SUBTOTAL(9,E8:E509)</f>
        <v>920</v>
      </c>
      <c r="F510" s="136"/>
      <c r="G510" s="135">
        <f t="shared" si="3"/>
        <v>8631712.6077799946</v>
      </c>
    </row>
    <row r="511" spans="1:11" x14ac:dyDescent="0.2">
      <c r="C511" s="138"/>
    </row>
    <row r="513" spans="1:7" s="137" customFormat="1" x14ac:dyDescent="0.2">
      <c r="A513" s="1"/>
      <c r="B513" s="1"/>
      <c r="C513" s="134"/>
      <c r="D513" s="139"/>
      <c r="G513" s="139"/>
    </row>
  </sheetData>
  <mergeCells count="12">
    <mergeCell ref="J3:J4"/>
    <mergeCell ref="K3:K4"/>
    <mergeCell ref="C1:K1"/>
    <mergeCell ref="C2:K2"/>
    <mergeCell ref="F3:F4"/>
    <mergeCell ref="G3:G4"/>
    <mergeCell ref="H3:H4"/>
    <mergeCell ref="B3:B4"/>
    <mergeCell ref="C3:C4"/>
    <mergeCell ref="D3:D4"/>
    <mergeCell ref="E3:E4"/>
    <mergeCell ref="I3:I4"/>
  </mergeCells>
  <printOptions horizontalCentered="1"/>
  <pageMargins left="0.19685039370078741" right="0" top="0" bottom="0" header="0" footer="0"/>
  <pageSetup paperSize="9" scale="6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Перелік з касою</vt:lpstr>
      <vt:lpstr>'Перелік з касою'!Print_Area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Діденко Леся Петрівна</dc:creator>
  <cp:lastModifiedBy>Microsoft Office User</cp:lastModifiedBy>
  <dcterms:created xsi:type="dcterms:W3CDTF">2022-09-29T13:51:39Z</dcterms:created>
  <dcterms:modified xsi:type="dcterms:W3CDTF">2022-10-03T21:05:57Z</dcterms:modified>
</cp:coreProperties>
</file>