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0950" windowHeight="495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O7" i="1"/>
  <c r="O8" i="1"/>
  <c r="O9" i="1"/>
  <c r="O10" i="1"/>
  <c r="O11" i="1"/>
  <c r="O12" i="1"/>
  <c r="O13" i="1"/>
  <c r="O14" i="1"/>
  <c r="O15" i="1"/>
  <c r="O16" i="1"/>
  <c r="O17" i="1"/>
  <c r="O6" i="1"/>
  <c r="J10" i="1"/>
  <c r="J9" i="1"/>
  <c r="J7" i="1"/>
  <c r="J6" i="1"/>
  <c r="J8" i="1"/>
  <c r="K6" i="1" s="1"/>
  <c r="J11" i="1"/>
  <c r="J12" i="1"/>
  <c r="J13" i="1"/>
  <c r="J14" i="1"/>
  <c r="J15" i="1"/>
  <c r="J16" i="1"/>
  <c r="J1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6" i="1"/>
  <c r="J3" i="1"/>
  <c r="M17" i="1" l="1"/>
  <c r="Q17" i="1" s="1"/>
  <c r="M16" i="1"/>
  <c r="Q16" i="1" s="1"/>
  <c r="M12" i="1"/>
  <c r="Q12" i="1" s="1"/>
  <c r="M14" i="1"/>
  <c r="Q14" i="1" s="1"/>
  <c r="M13" i="1"/>
  <c r="Q13" i="1" s="1"/>
  <c r="M15" i="1"/>
  <c r="Q15" i="1" s="1"/>
  <c r="M11" i="1"/>
  <c r="Q11" i="1" s="1"/>
  <c r="M7" i="1"/>
  <c r="Q7" i="1" s="1"/>
  <c r="M9" i="1"/>
  <c r="Q9" i="1" s="1"/>
  <c r="M10" i="1"/>
  <c r="Q10" i="1" s="1"/>
  <c r="M6" i="1"/>
  <c r="Q6" i="1" s="1"/>
  <c r="M8" i="1"/>
  <c r="Q8" i="1" s="1"/>
</calcChain>
</file>

<file path=xl/sharedStrings.xml><?xml version="1.0" encoding="utf-8"?>
<sst xmlns="http://schemas.openxmlformats.org/spreadsheetml/2006/main" count="20" uniqueCount="19">
  <si>
    <t>год</t>
  </si>
  <si>
    <t>месяц</t>
  </si>
  <si>
    <t>средний чек в месяц</t>
  </si>
  <si>
    <t>сумма заказов в месяц</t>
  </si>
  <si>
    <t>y=kx+b</t>
  </si>
  <si>
    <t>k</t>
  </si>
  <si>
    <t>b</t>
  </si>
  <si>
    <t>х</t>
  </si>
  <si>
    <t>значение тренда</t>
  </si>
  <si>
    <t>коэф для месяца</t>
  </si>
  <si>
    <t>среднее отклонение для кажд месяца</t>
  </si>
  <si>
    <t>общий индекс сезонности</t>
  </si>
  <si>
    <t>отклонение факт значений</t>
  </si>
  <si>
    <t>период прогноза</t>
  </si>
  <si>
    <t>расчет прогноза</t>
  </si>
  <si>
    <t>факт</t>
  </si>
  <si>
    <t>прирост по месяцам</t>
  </si>
  <si>
    <t>коэф сезонности очищенный от роста</t>
  </si>
  <si>
    <t>значение тренда для будущих периодов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</si>
</sst>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8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2" fillId="2" borderId="2" xfId="2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0" xfId="0"/>
    <xf numFmtId="165" fontId="1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3" fontId="1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1" fontId="1" fillId="0" borderId="1" xfId="1" applyNumberFormat="1" applyBorder="1" applyAlignment="1">
      <alignment horizontal="center" vertical="center" wrapText="1"/>
    </xf>
    <xf numFmtId="1" fontId="1" fillId="0" borderId="0" xfId="1" applyNumberFormat="1" applyBorder="1" applyAlignment="1">
      <alignment horizontal="center"/>
    </xf>
    <xf numFmtId="1" fontId="1" fillId="0" borderId="0" xfId="1" applyNumberFormat="1" applyBorder="1" applyAlignment="1">
      <alignment horizontal="center" vertical="center" wrapText="1"/>
    </xf>
    <xf numFmtId="165" fontId="1" fillId="0" borderId="1" xfId="2" applyNumberFormat="1" applyFont="1" applyFill="1" applyBorder="1" applyAlignment="1">
      <alignment horizontal="center" vertical="center"/>
    </xf>
    <xf numFmtId="3" fontId="1" fillId="0" borderId="1" xfId="1" applyNumberFormat="1" applyBorder="1" applyAlignment="1">
      <alignment horizontal="center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i="1" u="sng"/>
            </a:pPr>
            <a:r>
              <a:rPr lang="uk-UA" sz="1600" i="1" u="sng"/>
              <a:t>Прогноз ТО</a:t>
            </a:r>
            <a:r>
              <a:rPr lang="uk-UA" sz="1600" i="1" u="sng" baseline="0"/>
              <a:t> на 2018 год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Месяц</c:v>
          </c:tx>
          <c:spPr>
            <a:ln w="28575">
              <a:noFill/>
            </a:ln>
          </c:spPr>
          <c:marker>
            <c:symbol val="none"/>
          </c:marker>
          <c:val>
            <c:numRef>
              <c:f>Лист1!$P$6:$P$17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v>Прогноз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val>
            <c:numRef>
              <c:f>Лист1!$Q$6:$Q$17</c:f>
              <c:numCache>
                <c:formatCode>#,##0</c:formatCode>
                <c:ptCount val="12"/>
                <c:pt idx="0">
                  <c:v>211117248.61048004</c:v>
                </c:pt>
                <c:pt idx="1">
                  <c:v>203285830.17322287</c:v>
                </c:pt>
                <c:pt idx="2">
                  <c:v>269504980.5121752</c:v>
                </c:pt>
                <c:pt idx="3">
                  <c:v>282732051.40904009</c:v>
                </c:pt>
                <c:pt idx="4">
                  <c:v>280598368.60496503</c:v>
                </c:pt>
                <c:pt idx="5">
                  <c:v>265832386.84389332</c:v>
                </c:pt>
                <c:pt idx="6">
                  <c:v>272306606.85340977</c:v>
                </c:pt>
                <c:pt idx="7">
                  <c:v>320513286.62673831</c:v>
                </c:pt>
                <c:pt idx="8">
                  <c:v>345017647.64434326</c:v>
                </c:pt>
                <c:pt idx="9">
                  <c:v>479380694.04702318</c:v>
                </c:pt>
                <c:pt idx="10">
                  <c:v>582312467.38780785</c:v>
                </c:pt>
                <c:pt idx="11">
                  <c:v>643810723.88475966</c:v>
                </c:pt>
              </c:numCache>
            </c:numRef>
          </c:val>
          <c:smooth val="0"/>
        </c:ser>
        <c:ser>
          <c:idx val="2"/>
          <c:order val="2"/>
          <c:tx>
            <c:v>Факт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B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val>
            <c:numRef>
              <c:f>Лист1!$R$6:$R$17</c:f>
              <c:numCache>
                <c:formatCode>#,##0</c:formatCode>
                <c:ptCount val="12"/>
                <c:pt idx="0">
                  <c:v>256798898</c:v>
                </c:pt>
                <c:pt idx="1">
                  <c:v>232640416</c:v>
                </c:pt>
                <c:pt idx="2">
                  <c:v>267994924</c:v>
                </c:pt>
                <c:pt idx="3">
                  <c:v>262849522</c:v>
                </c:pt>
                <c:pt idx="4">
                  <c:v>276933049</c:v>
                </c:pt>
                <c:pt idx="5">
                  <c:v>251486085</c:v>
                </c:pt>
                <c:pt idx="6">
                  <c:v>250559778</c:v>
                </c:pt>
                <c:pt idx="7">
                  <c:v>261724749</c:v>
                </c:pt>
                <c:pt idx="8">
                  <c:v>276675505</c:v>
                </c:pt>
                <c:pt idx="9">
                  <c:v>287647539</c:v>
                </c:pt>
                <c:pt idx="10">
                  <c:v>363102609</c:v>
                </c:pt>
                <c:pt idx="11">
                  <c:v>422386052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hiLowLines>
        <c:marker val="1"/>
        <c:smooth val="0"/>
        <c:axId val="166312960"/>
        <c:axId val="166323328"/>
      </c:lineChart>
      <c:catAx>
        <c:axId val="1663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Месяц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6323328"/>
        <c:crosses val="autoZero"/>
        <c:auto val="1"/>
        <c:lblAlgn val="ctr"/>
        <c:lblOffset val="100"/>
        <c:noMultiLvlLbl val="0"/>
      </c:catAx>
      <c:valAx>
        <c:axId val="16632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Сумма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6631296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  <c:txPr>
        <a:bodyPr/>
        <a:lstStyle/>
        <a:p>
          <a:pPr>
            <a:defRPr b="1"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32</xdr:row>
      <xdr:rowOff>57150</xdr:rowOff>
    </xdr:from>
    <xdr:to>
      <xdr:col>12</xdr:col>
      <xdr:colOff>381000</xdr:colOff>
      <xdr:row>59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tabSelected="1" topLeftCell="A13" zoomScaleNormal="100" workbookViewId="0">
      <selection activeCell="Q44" sqref="Q44"/>
    </sheetView>
  </sheetViews>
  <sheetFormatPr defaultRowHeight="11.25" x14ac:dyDescent="0.2"/>
  <cols>
    <col min="1" max="1" width="9.33203125" style="5" customWidth="1"/>
    <col min="2" max="2" width="7" style="8" bestFit="1" customWidth="1"/>
    <col min="3" max="3" width="12" style="8" customWidth="1"/>
    <col min="4" max="4" width="14.5" style="8" bestFit="1" customWidth="1"/>
    <col min="5" max="5" width="14.5" style="8" customWidth="1"/>
    <col min="6" max="6" width="3.33203125" customWidth="1"/>
    <col min="7" max="7" width="4" customWidth="1"/>
    <col min="8" max="8" width="13" style="15" customWidth="1"/>
    <col min="9" max="9" width="12.33203125" customWidth="1"/>
    <col min="10" max="10" width="14.83203125" style="8" bestFit="1" customWidth="1"/>
    <col min="11" max="11" width="14.5" style="5" bestFit="1" customWidth="1"/>
    <col min="13" max="13" width="11.5" customWidth="1"/>
    <col min="15" max="15" width="14.5" customWidth="1"/>
    <col min="17" max="17" width="14.1640625" customWidth="1"/>
    <col min="18" max="18" width="14" customWidth="1"/>
  </cols>
  <sheetData>
    <row r="2" spans="1:18" ht="15.75" x14ac:dyDescent="0.2">
      <c r="H2" s="11" t="s">
        <v>4</v>
      </c>
      <c r="J2" s="12" t="s">
        <v>5</v>
      </c>
      <c r="K2" s="12" t="s">
        <v>6</v>
      </c>
    </row>
    <row r="3" spans="1:18" ht="15" x14ac:dyDescent="0.25">
      <c r="J3" s="13">
        <f>LINEST(D6:D29,G6:G29,1,0)</f>
        <v>8421643.047826089</v>
      </c>
      <c r="K3" s="16">
        <v>81859021</v>
      </c>
    </row>
    <row r="4" spans="1:18" s="3" customFormat="1" ht="15" x14ac:dyDescent="0.25">
      <c r="A4" s="5"/>
      <c r="B4" s="8"/>
      <c r="C4" s="8"/>
      <c r="D4" s="8"/>
      <c r="E4" s="8"/>
      <c r="H4" s="15"/>
      <c r="J4" s="17"/>
      <c r="K4" s="18"/>
    </row>
    <row r="5" spans="1:18" ht="60" x14ac:dyDescent="0.2">
      <c r="A5" s="2" t="s">
        <v>0</v>
      </c>
      <c r="B5" s="2" t="s">
        <v>1</v>
      </c>
      <c r="C5" s="1" t="s">
        <v>2</v>
      </c>
      <c r="D5" s="1" t="s">
        <v>3</v>
      </c>
      <c r="E5" s="1" t="s">
        <v>16</v>
      </c>
      <c r="G5" s="11" t="s">
        <v>7</v>
      </c>
      <c r="H5" s="1" t="s">
        <v>8</v>
      </c>
      <c r="I5" s="1" t="s">
        <v>12</v>
      </c>
      <c r="J5" s="1" t="s">
        <v>10</v>
      </c>
      <c r="K5" s="1" t="s">
        <v>11</v>
      </c>
      <c r="L5" s="1" t="s">
        <v>9</v>
      </c>
      <c r="M5" s="1" t="s">
        <v>17</v>
      </c>
      <c r="N5" s="1" t="s">
        <v>13</v>
      </c>
      <c r="O5" s="1" t="s">
        <v>18</v>
      </c>
      <c r="P5" s="1" t="s">
        <v>9</v>
      </c>
      <c r="Q5" s="1" t="s">
        <v>14</v>
      </c>
      <c r="R5" s="1" t="s">
        <v>15</v>
      </c>
    </row>
    <row r="6" spans="1:18" ht="15" x14ac:dyDescent="0.25">
      <c r="A6" s="9">
        <v>2016</v>
      </c>
      <c r="B6" s="10">
        <v>1</v>
      </c>
      <c r="C6" s="7">
        <v>2099</v>
      </c>
      <c r="D6" s="4">
        <v>95115505</v>
      </c>
      <c r="E6" s="19">
        <f>D18-D6</f>
        <v>79989678</v>
      </c>
      <c r="G6" s="10">
        <v>1</v>
      </c>
      <c r="H6" s="13">
        <f>$J$3*G6+$K$3</f>
        <v>90280664.047826082</v>
      </c>
      <c r="I6" s="14">
        <f>D6/H6</f>
        <v>1.0535534491595306</v>
      </c>
      <c r="J6" s="13">
        <f>AVERAGE(D6,D18)</f>
        <v>135110344</v>
      </c>
      <c r="K6" s="13">
        <f>AVERAGE(J6:J17)</f>
        <v>187129559.41666666</v>
      </c>
      <c r="L6" s="10">
        <v>1</v>
      </c>
      <c r="M6" s="14">
        <f>J6/$K$6</f>
        <v>0.72201497412367888</v>
      </c>
      <c r="N6" s="10">
        <v>25</v>
      </c>
      <c r="O6" s="13">
        <f>$J$3*N6+$K$3</f>
        <v>292400097.19565225</v>
      </c>
      <c r="P6" s="10">
        <v>1</v>
      </c>
      <c r="Q6" s="20">
        <f>VLOOKUP(P6,$L$6:$M$17,2,0)*O6</f>
        <v>211117248.61048004</v>
      </c>
      <c r="R6" s="20">
        <v>256798898</v>
      </c>
    </row>
    <row r="7" spans="1:18" ht="15" x14ac:dyDescent="0.25">
      <c r="A7" s="9">
        <v>2016</v>
      </c>
      <c r="B7" s="10">
        <v>2</v>
      </c>
      <c r="C7" s="7">
        <v>2127</v>
      </c>
      <c r="D7" s="4">
        <v>93073975</v>
      </c>
      <c r="E7" s="19">
        <f t="shared" ref="E7:E17" si="0">D19-D7</f>
        <v>66764541</v>
      </c>
      <c r="G7" s="10">
        <v>2</v>
      </c>
      <c r="H7" s="13">
        <f t="shared" ref="H7:H29" si="1">$J$3*G7+$K$3</f>
        <v>98702307.095652178</v>
      </c>
      <c r="I7" s="14">
        <f t="shared" ref="I7:I29" si="2">D7/H7</f>
        <v>0.94297669161676456</v>
      </c>
      <c r="J7" s="13">
        <f>AVERAGE(D7,D19)</f>
        <v>126456245.5</v>
      </c>
      <c r="L7" s="10">
        <v>2</v>
      </c>
      <c r="M7" s="14">
        <f t="shared" ref="M7:M17" si="3">J7/$K$6</f>
        <v>0.6757684135750559</v>
      </c>
      <c r="N7" s="10">
        <v>26</v>
      </c>
      <c r="O7" s="13">
        <f t="shared" ref="O7:O17" si="4">$J$3*N7+$K$3</f>
        <v>300821740.2434783</v>
      </c>
      <c r="P7" s="10">
        <v>2</v>
      </c>
      <c r="Q7" s="20">
        <f t="shared" ref="Q7:Q17" si="5">VLOOKUP(P7,$L$6:$M$17,2,0)*O7</f>
        <v>203285830.17322287</v>
      </c>
      <c r="R7" s="20">
        <v>232640416</v>
      </c>
    </row>
    <row r="8" spans="1:18" ht="15" x14ac:dyDescent="0.25">
      <c r="A8" s="9">
        <v>2016</v>
      </c>
      <c r="B8" s="10">
        <v>3</v>
      </c>
      <c r="C8" s="7">
        <v>1960</v>
      </c>
      <c r="D8" s="4">
        <v>113815061</v>
      </c>
      <c r="E8" s="19">
        <f t="shared" si="0"/>
        <v>98535940</v>
      </c>
      <c r="G8" s="10">
        <v>3</v>
      </c>
      <c r="H8" s="13">
        <f t="shared" si="1"/>
        <v>107123950.14347827</v>
      </c>
      <c r="I8" s="14">
        <f t="shared" si="2"/>
        <v>1.062461390263894</v>
      </c>
      <c r="J8" s="13">
        <f>AVERAGE(D8,D20)</f>
        <v>163083031</v>
      </c>
      <c r="L8" s="10">
        <v>3</v>
      </c>
      <c r="M8" s="14">
        <f t="shared" si="3"/>
        <v>0.87149796915235533</v>
      </c>
      <c r="N8" s="10">
        <v>27</v>
      </c>
      <c r="O8" s="13">
        <f t="shared" si="4"/>
        <v>309243383.29130441</v>
      </c>
      <c r="P8" s="10">
        <v>3</v>
      </c>
      <c r="Q8" s="20">
        <f t="shared" si="5"/>
        <v>269504980.5121752</v>
      </c>
      <c r="R8" s="20">
        <v>267994924</v>
      </c>
    </row>
    <row r="9" spans="1:18" ht="15" x14ac:dyDescent="0.25">
      <c r="A9" s="9">
        <v>2016</v>
      </c>
      <c r="B9" s="10">
        <v>4</v>
      </c>
      <c r="C9" s="7">
        <v>2081</v>
      </c>
      <c r="D9" s="4">
        <v>137394165</v>
      </c>
      <c r="E9" s="19">
        <f t="shared" si="0"/>
        <v>58314277</v>
      </c>
      <c r="G9" s="10">
        <v>4</v>
      </c>
      <c r="H9" s="13">
        <f t="shared" si="1"/>
        <v>115545593.19130436</v>
      </c>
      <c r="I9" s="14">
        <f t="shared" si="2"/>
        <v>1.1890904811274092</v>
      </c>
      <c r="J9" s="13">
        <f>AVERAGE(D9,D21)</f>
        <v>166551303.5</v>
      </c>
      <c r="L9" s="10">
        <v>4</v>
      </c>
      <c r="M9" s="14">
        <f t="shared" si="3"/>
        <v>0.89003203993631663</v>
      </c>
      <c r="N9" s="10">
        <v>28</v>
      </c>
      <c r="O9" s="13">
        <f t="shared" si="4"/>
        <v>317665026.33913052</v>
      </c>
      <c r="P9" s="10">
        <v>4</v>
      </c>
      <c r="Q9" s="20">
        <f t="shared" si="5"/>
        <v>282732051.40904009</v>
      </c>
      <c r="R9" s="20">
        <v>262849522</v>
      </c>
    </row>
    <row r="10" spans="1:18" ht="15" x14ac:dyDescent="0.25">
      <c r="A10" s="9">
        <v>2016</v>
      </c>
      <c r="B10" s="10">
        <v>5</v>
      </c>
      <c r="C10" s="7">
        <v>2009</v>
      </c>
      <c r="D10" s="4">
        <v>106956825</v>
      </c>
      <c r="E10" s="19">
        <f t="shared" si="0"/>
        <v>108137228</v>
      </c>
      <c r="G10" s="10">
        <v>5</v>
      </c>
      <c r="H10" s="13">
        <f t="shared" si="1"/>
        <v>123967236.23913044</v>
      </c>
      <c r="I10" s="14">
        <f t="shared" si="2"/>
        <v>0.86278300819486142</v>
      </c>
      <c r="J10" s="13">
        <f>AVERAGE(D10,D22)</f>
        <v>161025439</v>
      </c>
      <c r="L10" s="10">
        <v>5</v>
      </c>
      <c r="M10" s="14">
        <f t="shared" si="3"/>
        <v>0.86050242143443156</v>
      </c>
      <c r="N10" s="10">
        <v>29</v>
      </c>
      <c r="O10" s="13">
        <f t="shared" si="4"/>
        <v>326086669.38695657</v>
      </c>
      <c r="P10" s="10">
        <v>5</v>
      </c>
      <c r="Q10" s="20">
        <f t="shared" si="5"/>
        <v>280598368.60496503</v>
      </c>
      <c r="R10" s="20">
        <v>276933049</v>
      </c>
    </row>
    <row r="11" spans="1:18" ht="15" x14ac:dyDescent="0.25">
      <c r="A11" s="9">
        <v>2016</v>
      </c>
      <c r="B11" s="10">
        <v>6</v>
      </c>
      <c r="C11" s="7">
        <v>1968</v>
      </c>
      <c r="D11" s="4">
        <v>114775857</v>
      </c>
      <c r="E11" s="19">
        <f t="shared" si="0"/>
        <v>67870476</v>
      </c>
      <c r="G11" s="10">
        <v>6</v>
      </c>
      <c r="H11" s="13">
        <f t="shared" si="1"/>
        <v>132388879.28695653</v>
      </c>
      <c r="I11" s="14">
        <f t="shared" si="2"/>
        <v>0.86695995629074085</v>
      </c>
      <c r="J11" s="13">
        <f>AVERAGE(D11,D23)</f>
        <v>148711095</v>
      </c>
      <c r="L11" s="10">
        <v>6</v>
      </c>
      <c r="M11" s="14">
        <f t="shared" si="3"/>
        <v>0.79469590728248718</v>
      </c>
      <c r="N11" s="10">
        <v>30</v>
      </c>
      <c r="O11" s="13">
        <f t="shared" si="4"/>
        <v>334508312.43478268</v>
      </c>
      <c r="P11" s="10">
        <v>6</v>
      </c>
      <c r="Q11" s="20">
        <f t="shared" si="5"/>
        <v>265832386.84389332</v>
      </c>
      <c r="R11" s="20">
        <v>251486085</v>
      </c>
    </row>
    <row r="12" spans="1:18" ht="15" x14ac:dyDescent="0.25">
      <c r="A12" s="9">
        <v>2016</v>
      </c>
      <c r="B12" s="10">
        <v>7</v>
      </c>
      <c r="C12" s="7">
        <v>2002</v>
      </c>
      <c r="D12" s="4">
        <v>111435648</v>
      </c>
      <c r="E12" s="19">
        <f t="shared" si="0"/>
        <v>74312514</v>
      </c>
      <c r="G12" s="10">
        <v>7</v>
      </c>
      <c r="H12" s="13">
        <f t="shared" si="1"/>
        <v>140810522.33478263</v>
      </c>
      <c r="I12" s="14">
        <f t="shared" si="2"/>
        <v>0.79138722129769046</v>
      </c>
      <c r="J12" s="13">
        <f>AVERAGE(D12,D24)</f>
        <v>148591905</v>
      </c>
      <c r="L12" s="10">
        <v>7</v>
      </c>
      <c r="M12" s="14">
        <f t="shared" si="3"/>
        <v>0.79405896889407035</v>
      </c>
      <c r="N12" s="10">
        <v>31</v>
      </c>
      <c r="O12" s="13">
        <f t="shared" si="4"/>
        <v>342929955.4826088</v>
      </c>
      <c r="P12" s="10">
        <v>7</v>
      </c>
      <c r="Q12" s="20">
        <f t="shared" si="5"/>
        <v>272306606.85340977</v>
      </c>
      <c r="R12" s="20">
        <v>250559778</v>
      </c>
    </row>
    <row r="13" spans="1:18" ht="15" x14ac:dyDescent="0.25">
      <c r="A13" s="9">
        <v>2016</v>
      </c>
      <c r="B13" s="10">
        <v>8</v>
      </c>
      <c r="C13" s="7">
        <v>2097</v>
      </c>
      <c r="D13" s="4">
        <v>137517419</v>
      </c>
      <c r="E13" s="19">
        <f t="shared" si="0"/>
        <v>66375364</v>
      </c>
      <c r="G13" s="10">
        <v>8</v>
      </c>
      <c r="H13" s="13">
        <f t="shared" si="1"/>
        <v>149232165.38260871</v>
      </c>
      <c r="I13" s="14">
        <f t="shared" si="2"/>
        <v>0.92149985659878442</v>
      </c>
      <c r="J13" s="13">
        <f>AVERAGE(D13,D25)</f>
        <v>170705101</v>
      </c>
      <c r="L13" s="10">
        <v>8</v>
      </c>
      <c r="M13" s="14">
        <f t="shared" si="3"/>
        <v>0.91222948171381302</v>
      </c>
      <c r="N13" s="10">
        <v>32</v>
      </c>
      <c r="O13" s="13">
        <f t="shared" si="4"/>
        <v>351351598.53043485</v>
      </c>
      <c r="P13" s="10">
        <v>8</v>
      </c>
      <c r="Q13" s="20">
        <f t="shared" si="5"/>
        <v>320513286.62673831</v>
      </c>
      <c r="R13" s="20">
        <v>261724749</v>
      </c>
    </row>
    <row r="14" spans="1:18" ht="15" x14ac:dyDescent="0.25">
      <c r="A14" s="9">
        <v>2016</v>
      </c>
      <c r="B14" s="10">
        <v>9</v>
      </c>
      <c r="C14" s="7">
        <v>2176</v>
      </c>
      <c r="D14" s="4">
        <v>149432217</v>
      </c>
      <c r="E14" s="19">
        <f t="shared" si="0"/>
        <v>60044973</v>
      </c>
      <c r="G14" s="10">
        <v>9</v>
      </c>
      <c r="H14" s="13">
        <f t="shared" si="1"/>
        <v>157653808.43043479</v>
      </c>
      <c r="I14" s="14">
        <f t="shared" si="2"/>
        <v>0.94785034683090075</v>
      </c>
      <c r="J14" s="13">
        <f>AVERAGE(D14,D26)</f>
        <v>179454703.5</v>
      </c>
      <c r="L14" s="10">
        <v>9</v>
      </c>
      <c r="M14" s="14">
        <f t="shared" si="3"/>
        <v>0.95898640524462697</v>
      </c>
      <c r="N14" s="10">
        <v>33</v>
      </c>
      <c r="O14" s="13">
        <f t="shared" si="4"/>
        <v>359773241.57826096</v>
      </c>
      <c r="P14" s="10">
        <v>9</v>
      </c>
      <c r="Q14" s="20">
        <f t="shared" si="5"/>
        <v>345017647.64434326</v>
      </c>
      <c r="R14" s="20">
        <v>276675505</v>
      </c>
    </row>
    <row r="15" spans="1:18" ht="15" x14ac:dyDescent="0.25">
      <c r="A15" s="9">
        <v>2016</v>
      </c>
      <c r="B15" s="10">
        <v>10</v>
      </c>
      <c r="C15" s="7">
        <v>2366</v>
      </c>
      <c r="D15" s="4">
        <v>208900261</v>
      </c>
      <c r="E15" s="19">
        <f t="shared" si="0"/>
        <v>69475656</v>
      </c>
      <c r="G15" s="10">
        <v>10</v>
      </c>
      <c r="H15" s="13">
        <f t="shared" si="1"/>
        <v>166075451.47826087</v>
      </c>
      <c r="I15" s="14">
        <f t="shared" si="2"/>
        <v>1.2578635743004127</v>
      </c>
      <c r="J15" s="13">
        <f>AVERAGE(D15,D27)</f>
        <v>243638089</v>
      </c>
      <c r="L15" s="10">
        <v>10</v>
      </c>
      <c r="M15" s="14">
        <f t="shared" si="3"/>
        <v>1.3019754322058241</v>
      </c>
      <c r="N15" s="10">
        <v>34</v>
      </c>
      <c r="O15" s="13">
        <f t="shared" si="4"/>
        <v>368194884.62608701</v>
      </c>
      <c r="P15" s="10">
        <v>10</v>
      </c>
      <c r="Q15" s="20">
        <f t="shared" si="5"/>
        <v>479380694.04702318</v>
      </c>
      <c r="R15" s="20">
        <v>287647539</v>
      </c>
    </row>
    <row r="16" spans="1:18" ht="15" x14ac:dyDescent="0.25">
      <c r="A16" s="9">
        <v>2016</v>
      </c>
      <c r="B16" s="10">
        <v>11</v>
      </c>
      <c r="C16" s="7">
        <v>2227</v>
      </c>
      <c r="D16" s="4">
        <v>254401416</v>
      </c>
      <c r="E16" s="19">
        <f t="shared" si="0"/>
        <v>69864685</v>
      </c>
      <c r="G16" s="10">
        <v>11</v>
      </c>
      <c r="H16" s="13">
        <f t="shared" si="1"/>
        <v>174497094.52608699</v>
      </c>
      <c r="I16" s="14">
        <f t="shared" si="2"/>
        <v>1.4579120454178536</v>
      </c>
      <c r="J16" s="13">
        <f>AVERAGE(D16,D28)</f>
        <v>289333758.5</v>
      </c>
      <c r="L16" s="10">
        <v>11</v>
      </c>
      <c r="M16" s="14">
        <f t="shared" si="3"/>
        <v>1.5461681169021688</v>
      </c>
      <c r="N16" s="10">
        <v>35</v>
      </c>
      <c r="O16" s="13">
        <f t="shared" si="4"/>
        <v>376616527.67391312</v>
      </c>
      <c r="P16" s="10">
        <v>11</v>
      </c>
      <c r="Q16" s="20">
        <f t="shared" si="5"/>
        <v>582312467.38780785</v>
      </c>
      <c r="R16" s="20">
        <v>363102609</v>
      </c>
    </row>
    <row r="17" spans="1:18" ht="15" x14ac:dyDescent="0.25">
      <c r="A17" s="9">
        <v>2016</v>
      </c>
      <c r="B17" s="10">
        <v>12</v>
      </c>
      <c r="C17" s="7">
        <v>2025</v>
      </c>
      <c r="D17" s="4">
        <v>255565298</v>
      </c>
      <c r="E17" s="19">
        <f t="shared" si="0"/>
        <v>114656800</v>
      </c>
      <c r="G17" s="10">
        <v>12</v>
      </c>
      <c r="H17" s="13">
        <f t="shared" si="1"/>
        <v>182918737.57391307</v>
      </c>
      <c r="I17" s="14">
        <f t="shared" si="2"/>
        <v>1.3971520981918661</v>
      </c>
      <c r="J17" s="13">
        <f>AVERAGE(D17,D29)</f>
        <v>312893698</v>
      </c>
      <c r="L17" s="10">
        <v>12</v>
      </c>
      <c r="M17" s="14">
        <f t="shared" si="3"/>
        <v>1.6720698695351719</v>
      </c>
      <c r="N17" s="10">
        <v>36</v>
      </c>
      <c r="O17" s="13">
        <f t="shared" si="4"/>
        <v>385038170.72173917</v>
      </c>
      <c r="P17" s="10">
        <v>12</v>
      </c>
      <c r="Q17" s="20">
        <f t="shared" si="5"/>
        <v>643810723.88475966</v>
      </c>
      <c r="R17" s="20">
        <v>422386052</v>
      </c>
    </row>
    <row r="18" spans="1:18" ht="15" x14ac:dyDescent="0.25">
      <c r="A18" s="9">
        <v>2017</v>
      </c>
      <c r="B18" s="10">
        <v>1</v>
      </c>
      <c r="C18" s="7">
        <v>2329</v>
      </c>
      <c r="D18" s="4">
        <v>175105183</v>
      </c>
      <c r="E18" s="6"/>
      <c r="G18" s="10">
        <v>13</v>
      </c>
      <c r="H18" s="13">
        <f t="shared" si="1"/>
        <v>191340380.62173915</v>
      </c>
      <c r="I18" s="14">
        <f t="shared" si="2"/>
        <v>0.91515017599011406</v>
      </c>
      <c r="J18" s="17"/>
    </row>
    <row r="19" spans="1:18" ht="15" x14ac:dyDescent="0.25">
      <c r="A19" s="9">
        <v>2017</v>
      </c>
      <c r="B19" s="10">
        <v>2</v>
      </c>
      <c r="C19" s="7">
        <v>2289</v>
      </c>
      <c r="D19" s="4">
        <v>159838516</v>
      </c>
      <c r="E19" s="6"/>
      <c r="G19" s="10">
        <v>14</v>
      </c>
      <c r="H19" s="13">
        <f t="shared" si="1"/>
        <v>199762023.66956526</v>
      </c>
      <c r="I19" s="14">
        <f t="shared" si="2"/>
        <v>0.80014465744698093</v>
      </c>
      <c r="J19" s="17"/>
    </row>
    <row r="20" spans="1:18" ht="15" x14ac:dyDescent="0.25">
      <c r="A20" s="9">
        <v>2017</v>
      </c>
      <c r="B20" s="10">
        <v>3</v>
      </c>
      <c r="C20" s="7">
        <v>2380</v>
      </c>
      <c r="D20" s="4">
        <v>212351001</v>
      </c>
      <c r="E20" s="6"/>
      <c r="G20" s="10">
        <v>15</v>
      </c>
      <c r="H20" s="13">
        <f t="shared" si="1"/>
        <v>208183666.71739134</v>
      </c>
      <c r="I20" s="14">
        <f t="shared" si="2"/>
        <v>1.0200175851848445</v>
      </c>
      <c r="J20" s="17"/>
    </row>
    <row r="21" spans="1:18" ht="15" x14ac:dyDescent="0.25">
      <c r="A21" s="9">
        <v>2017</v>
      </c>
      <c r="B21" s="10">
        <v>4</v>
      </c>
      <c r="C21" s="7">
        <v>2325</v>
      </c>
      <c r="D21" s="4">
        <v>195708442</v>
      </c>
      <c r="E21" s="6"/>
      <c r="G21" s="10">
        <v>16</v>
      </c>
      <c r="H21" s="13">
        <f t="shared" si="1"/>
        <v>216605309.76521742</v>
      </c>
      <c r="I21" s="14">
        <f t="shared" si="2"/>
        <v>0.90352559783567665</v>
      </c>
      <c r="J21" s="17"/>
    </row>
    <row r="22" spans="1:18" ht="15" x14ac:dyDescent="0.25">
      <c r="A22" s="9">
        <v>2017</v>
      </c>
      <c r="B22" s="10">
        <v>5</v>
      </c>
      <c r="C22" s="7">
        <v>2371</v>
      </c>
      <c r="D22" s="4">
        <v>215094053</v>
      </c>
      <c r="E22" s="6"/>
      <c r="G22" s="10">
        <v>17</v>
      </c>
      <c r="H22" s="13">
        <f t="shared" si="1"/>
        <v>225026952.8130435</v>
      </c>
      <c r="I22" s="14">
        <f t="shared" si="2"/>
        <v>0.9558590662635158</v>
      </c>
      <c r="J22" s="17"/>
    </row>
    <row r="23" spans="1:18" ht="15" x14ac:dyDescent="0.25">
      <c r="A23" s="9">
        <v>2017</v>
      </c>
      <c r="B23" s="10">
        <v>6</v>
      </c>
      <c r="C23" s="7">
        <v>2387</v>
      </c>
      <c r="D23" s="4">
        <v>182646333</v>
      </c>
      <c r="E23" s="6"/>
      <c r="G23" s="10">
        <v>18</v>
      </c>
      <c r="H23" s="13">
        <f t="shared" si="1"/>
        <v>233448595.86086959</v>
      </c>
      <c r="I23" s="14">
        <f t="shared" si="2"/>
        <v>0.78238351499382475</v>
      </c>
      <c r="J23" s="17"/>
    </row>
    <row r="24" spans="1:18" ht="15" x14ac:dyDescent="0.25">
      <c r="A24" s="9">
        <v>2017</v>
      </c>
      <c r="B24" s="10">
        <v>7</v>
      </c>
      <c r="C24" s="7">
        <v>2430</v>
      </c>
      <c r="D24" s="4">
        <v>185748162</v>
      </c>
      <c r="E24" s="6"/>
      <c r="G24" s="10">
        <v>19</v>
      </c>
      <c r="H24" s="13">
        <f t="shared" si="1"/>
        <v>241870238.9086957</v>
      </c>
      <c r="I24" s="14">
        <f t="shared" si="2"/>
        <v>0.76796617408609169</v>
      </c>
      <c r="J24" s="17"/>
    </row>
    <row r="25" spans="1:18" ht="15" x14ac:dyDescent="0.25">
      <c r="A25" s="9">
        <v>2017</v>
      </c>
      <c r="B25" s="10">
        <v>8</v>
      </c>
      <c r="C25" s="7">
        <v>2439</v>
      </c>
      <c r="D25" s="4">
        <v>203892783</v>
      </c>
      <c r="E25" s="6"/>
      <c r="G25" s="10">
        <v>20</v>
      </c>
      <c r="H25" s="13">
        <f t="shared" si="1"/>
        <v>250291881.95652178</v>
      </c>
      <c r="I25" s="14">
        <f t="shared" si="2"/>
        <v>0.81462004043510383</v>
      </c>
      <c r="J25" s="17"/>
    </row>
    <row r="26" spans="1:18" ht="15" x14ac:dyDescent="0.25">
      <c r="A26" s="9">
        <v>2017</v>
      </c>
      <c r="B26" s="10">
        <v>9</v>
      </c>
      <c r="C26" s="7">
        <v>2610</v>
      </c>
      <c r="D26" s="4">
        <v>209477190</v>
      </c>
      <c r="E26" s="6"/>
      <c r="G26" s="10">
        <v>21</v>
      </c>
      <c r="H26" s="13">
        <f t="shared" si="1"/>
        <v>258713525.00434786</v>
      </c>
      <c r="I26" s="14">
        <f t="shared" si="2"/>
        <v>0.80968781974765169</v>
      </c>
      <c r="J26" s="17"/>
    </row>
    <row r="27" spans="1:18" ht="15" x14ac:dyDescent="0.25">
      <c r="A27" s="9">
        <v>2017</v>
      </c>
      <c r="B27" s="10">
        <v>10</v>
      </c>
      <c r="C27" s="7">
        <v>2621</v>
      </c>
      <c r="D27" s="4">
        <v>278375917</v>
      </c>
      <c r="E27" s="6"/>
      <c r="G27" s="10">
        <v>22</v>
      </c>
      <c r="H27" s="13">
        <f t="shared" si="1"/>
        <v>267135168.05217397</v>
      </c>
      <c r="I27" s="14">
        <f t="shared" si="2"/>
        <v>1.0420788810016606</v>
      </c>
      <c r="J27" s="17"/>
    </row>
    <row r="28" spans="1:18" ht="15" x14ac:dyDescent="0.25">
      <c r="A28" s="9">
        <v>2017</v>
      </c>
      <c r="B28" s="10">
        <v>11</v>
      </c>
      <c r="C28" s="7">
        <v>2474</v>
      </c>
      <c r="D28" s="4">
        <v>324266101</v>
      </c>
      <c r="E28" s="6"/>
      <c r="G28" s="10">
        <v>23</v>
      </c>
      <c r="H28" s="13">
        <f t="shared" si="1"/>
        <v>275556811.10000002</v>
      </c>
      <c r="I28" s="14">
        <f t="shared" si="2"/>
        <v>1.176766778892369</v>
      </c>
      <c r="J28" s="17"/>
    </row>
    <row r="29" spans="1:18" ht="15" x14ac:dyDescent="0.25">
      <c r="A29" s="9">
        <v>2017</v>
      </c>
      <c r="B29" s="10">
        <v>12</v>
      </c>
      <c r="C29" s="7">
        <v>2209</v>
      </c>
      <c r="D29" s="4">
        <v>370222098</v>
      </c>
      <c r="E29" s="6"/>
      <c r="G29" s="10">
        <v>24</v>
      </c>
      <c r="H29" s="13">
        <f t="shared" si="1"/>
        <v>283978454.14782614</v>
      </c>
      <c r="I29" s="14">
        <f t="shared" si="2"/>
        <v>1.3036978425387138</v>
      </c>
      <c r="J29" s="17"/>
    </row>
  </sheetData>
  <conditionalFormatting sqref="D6:D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E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{1CFF4047-31AF-4BD3-9235-8076BF5D8211}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FF4047-31AF-4BD3-9235-8076BF5D82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E6:E17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cp:lastPrinted>2022-10-26T19:22:24Z</cp:lastPrinted>
  <dcterms:created xsi:type="dcterms:W3CDTF">2022-10-26T18:35:06Z</dcterms:created>
  <dcterms:modified xsi:type="dcterms:W3CDTF">2022-10-26T19:55:38Z</dcterms:modified>
</cp:coreProperties>
</file>