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xr:revisionPtr revIDLastSave="0" documentId="8_{9437B50F-FB52-4D1E-BB6C-D12A0DDA585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nputs" sheetId="1" r:id="rId1"/>
    <sheet name="Ripple" sheetId="2" r:id="rId2"/>
    <sheet name="CLA_k_blocks" sheetId="3" r:id="rId3"/>
    <sheet name="Prefix" sheetId="4" r:id="rId4"/>
    <sheet name="GateCounts" sheetId="5" r:id="rId5"/>
    <sheet name="Compare" sheetId="6" r:id="rId6"/>
    <sheet name="Recomendacion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5" l="1"/>
  <c r="H7" i="6" s="1"/>
  <c r="E12" i="5"/>
  <c r="G7" i="6" s="1"/>
  <c r="D12" i="5"/>
  <c r="F7" i="6" s="1"/>
  <c r="C12" i="5"/>
  <c r="E7" i="6" s="1"/>
  <c r="E10" i="5"/>
  <c r="D10" i="5"/>
  <c r="C10" i="5"/>
  <c r="E8" i="5"/>
  <c r="G6" i="6" s="1"/>
  <c r="D8" i="5"/>
  <c r="F6" i="6" s="1"/>
  <c r="C8" i="5"/>
  <c r="E6" i="6" s="1"/>
  <c r="C13" i="7" s="1"/>
  <c r="E6" i="5"/>
  <c r="G5" i="6" s="1"/>
  <c r="D6" i="5"/>
  <c r="F5" i="6" s="1"/>
  <c r="C6" i="5"/>
  <c r="E5" i="6" s="1"/>
  <c r="C8" i="4"/>
  <c r="C7" i="4"/>
  <c r="C6" i="4"/>
  <c r="C5" i="4"/>
  <c r="C10" i="4" s="1"/>
  <c r="C10" i="3"/>
  <c r="C9" i="3"/>
  <c r="C8" i="3"/>
  <c r="C7" i="3"/>
  <c r="C6" i="3"/>
  <c r="C5" i="3"/>
  <c r="C12" i="3" s="1"/>
  <c r="C6" i="2"/>
  <c r="C5" i="2"/>
  <c r="C8" i="2" s="1"/>
  <c r="C5" i="6" s="1"/>
  <c r="C8" i="7" s="1"/>
  <c r="C12" i="7" l="1"/>
  <c r="C14" i="7"/>
  <c r="C14" i="3"/>
  <c r="C6" i="6" s="1"/>
  <c r="C9" i="7" s="1"/>
  <c r="C17" i="7"/>
  <c r="C12" i="4"/>
  <c r="C7" i="6" s="1"/>
  <c r="C10" i="7" s="1"/>
  <c r="C18" i="7" s="1"/>
  <c r="C19" i="7" l="1"/>
</calcChain>
</file>

<file path=xl/sharedStrings.xml><?xml version="1.0" encoding="utf-8"?>
<sst xmlns="http://schemas.openxmlformats.org/spreadsheetml/2006/main" count="102" uniqueCount="79">
  <si>
    <t>Parámetro</t>
  </si>
  <si>
    <t>Unidades</t>
  </si>
  <si>
    <t>Notas</t>
  </si>
  <si>
    <t>N_bits (N)</t>
  </si>
  <si>
    <t>k_bits_por_bloque (k)</t>
  </si>
  <si>
    <t>t_FA</t>
  </si>
  <si>
    <t>ns</t>
  </si>
  <si>
    <t>t_pg</t>
  </si>
  <si>
    <t>t_pg_block</t>
  </si>
  <si>
    <t>t_AND_OR</t>
  </si>
  <si>
    <t>t_pg_prefix</t>
  </si>
  <si>
    <t>t_XOR</t>
  </si>
  <si>
    <t>t_ripple = N * t_FA</t>
  </si>
  <si>
    <t>N (bits)</t>
  </si>
  <si>
    <t>t_FA (ns)</t>
  </si>
  <si>
    <t>t_ripple (ns)</t>
  </si>
  <si>
    <t>t_CLA = t_pg + t_pg_block + (N/k - 1)*t_AND_OR + k*t_FA</t>
  </si>
  <si>
    <t>k (bits/bloque)</t>
  </si>
  <si>
    <t>t_pg (ns)</t>
  </si>
  <si>
    <t>t_pg_block (ns)</t>
  </si>
  <si>
    <t>t_AND_OR (ns)</t>
  </si>
  <si>
    <t>(N/k - 1)</t>
  </si>
  <si>
    <t>t_CLA (ns)</t>
  </si>
  <si>
    <t>Prefix Adder - Fórmula del video</t>
  </si>
  <si>
    <t>t_PA = t_pg + log2(N)*t_pg_prefix + t_XOR</t>
  </si>
  <si>
    <t>t_pg_prefix (ns)</t>
  </si>
  <si>
    <t>t_XOR (ns)</t>
  </si>
  <si>
    <t>log2(N)</t>
  </si>
  <si>
    <t>t_PA (ns)</t>
  </si>
  <si>
    <t>Diseño</t>
  </si>
  <si>
    <t>XOR</t>
  </si>
  <si>
    <t>AND</t>
  </si>
  <si>
    <t>OR</t>
  </si>
  <si>
    <t>Celdas prefix</t>
  </si>
  <si>
    <t>Ripple (N FAs)</t>
  </si>
  <si>
    <t>FA ≈ 2 XOR + 2 AND + 1 OR</t>
  </si>
  <si>
    <t>—</t>
  </si>
  <si>
    <t>CLA (purista)</t>
  </si>
  <si>
    <t>PG: XOR=N, AND=N; Lookahead 4-bit: ~20 AND + 10 OR por bloque; Suma: XOR=N</t>
  </si>
  <si>
    <t>Incluye etapa de k FAs → suma como en la fórmula k*t_FA</t>
  </si>
  <si>
    <t>Prefix (genérico)</t>
  </si>
  <si>
    <t>Celdas ≈ N·log2N; por celda ~2 AND + 1 OR</t>
  </si>
  <si>
    <t>Comparación con parámetros del video (editables en hoja Inputs)</t>
  </si>
  <si>
    <t>t (ns)</t>
  </si>
  <si>
    <t>Ripple</t>
  </si>
  <si>
    <t>CLA (k-bits)</t>
  </si>
  <si>
    <t>Prefix</t>
  </si>
  <si>
    <t>Elección por caso de uso (basada en tiempo y compuertas)</t>
  </si>
  <si>
    <t>Parámetros actuales → ver hoja Inputs. Los criterios son:</t>
  </si>
  <si>
    <t>• Máxima velocidad: menor t(ns) en hoja Compare.</t>
  </si>
  <si>
    <t>• Mínimo hardware: menor total de compuertas aproximadas.</t>
  </si>
  <si>
    <t>t_Ripple</t>
  </si>
  <si>
    <t>t_CLA</t>
  </si>
  <si>
    <t>t_Prefix</t>
  </si>
  <si>
    <t>G_Ripple (XOR+AND+OR)</t>
  </si>
  <si>
    <t>G_Prefix</t>
  </si>
  <si>
    <t>Escenario</t>
  </si>
  <si>
    <t>Elección</t>
  </si>
  <si>
    <t>Razón</t>
  </si>
  <si>
    <t>Lentas + restricción (espacio/presupuesto)</t>
  </si>
  <si>
    <t>Elegimos el que minimiza compuertas aprox; normalmente Ripple.</t>
  </si>
  <si>
    <t>Rápidas sin restricción</t>
  </si>
  <si>
    <t>Elegimos el menor t(ns); normalmente Prefix.</t>
  </si>
  <si>
    <t>Rápidas con restricción</t>
  </si>
  <si>
    <t>Compromiso: rápido pero con menos compuertas que Prefix; normalmente CLA.</t>
  </si>
  <si>
    <t>G_CLA</t>
  </si>
  <si>
    <t xml:space="preserve">CLA </t>
  </si>
  <si>
    <t xml:space="preserve">Conteo aproximado de compuertas </t>
  </si>
  <si>
    <t xml:space="preserve">Carry-Lookahead Adder (k-bit blocks) </t>
  </si>
  <si>
    <t xml:space="preserve">Ripple-Carry Adder (RCA) </t>
  </si>
  <si>
    <t xml:space="preserve">Valor </t>
  </si>
  <si>
    <t xml:space="preserve">Ancho total del sumador </t>
  </si>
  <si>
    <t xml:space="preserve">Tamaño de bloque para CLA </t>
  </si>
  <si>
    <t xml:space="preserve">Retardo full-adder </t>
  </si>
  <si>
    <t xml:space="preserve">Retardo para generar P_i, G_i </t>
  </si>
  <si>
    <t xml:space="preserve">Retardo para P_ij, G_ij del bloque k-bit (CLA) </t>
  </si>
  <si>
    <t>Retardo de AND/OR final en CLA</t>
  </si>
  <si>
    <t xml:space="preserve">Retardo de celda prefix </t>
  </si>
  <si>
    <t xml:space="preserve">Retardo de XOR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</si>
</sst>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165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0"/>
  <sheetViews>
    <sheetView tabSelected="1" workbookViewId="0">
      <selection activeCell="D18" sqref="D18:D19"/>
    </sheetView>
  </sheetViews>
  <sheetFormatPr defaultRowHeight="14.4" x14ac:dyDescent="0.3"/>
  <cols>
    <col min="2" max="2" width="34.6640625" customWidth="1"/>
    <col min="3" max="3" width="18.6640625" customWidth="1"/>
    <col min="4" max="5" width="30.6640625" customWidth="1"/>
  </cols>
  <sheetData>
    <row r="2" spans="2:5" x14ac:dyDescent="0.3">
      <c r="B2" s="4" t="s">
        <v>0</v>
      </c>
      <c r="C2" s="4" t="s">
        <v>70</v>
      </c>
      <c r="D2" s="4" t="s">
        <v>1</v>
      </c>
      <c r="E2" s="4" t="s">
        <v>2</v>
      </c>
    </row>
    <row r="3" spans="2:5" x14ac:dyDescent="0.3">
      <c r="B3" s="2" t="s">
        <v>3</v>
      </c>
      <c r="C3" s="5">
        <v>32</v>
      </c>
      <c r="D3" s="2"/>
      <c r="E3" s="3" t="s">
        <v>71</v>
      </c>
    </row>
    <row r="4" spans="2:5" x14ac:dyDescent="0.3">
      <c r="B4" s="2" t="s">
        <v>4</v>
      </c>
      <c r="C4" s="5">
        <v>4</v>
      </c>
      <c r="D4" s="2"/>
      <c r="E4" s="3" t="s">
        <v>72</v>
      </c>
    </row>
    <row r="5" spans="2:5" x14ac:dyDescent="0.3">
      <c r="B5" s="2" t="s">
        <v>5</v>
      </c>
      <c r="C5" s="5">
        <v>0.3</v>
      </c>
      <c r="D5" s="2" t="s">
        <v>6</v>
      </c>
      <c r="E5" s="3" t="s">
        <v>73</v>
      </c>
    </row>
    <row r="6" spans="2:5" x14ac:dyDescent="0.3">
      <c r="B6" s="2" t="s">
        <v>7</v>
      </c>
      <c r="C6" s="5">
        <v>0.1</v>
      </c>
      <c r="D6" s="2" t="s">
        <v>6</v>
      </c>
      <c r="E6" s="3" t="s">
        <v>74</v>
      </c>
    </row>
    <row r="7" spans="2:5" ht="28.8" x14ac:dyDescent="0.3">
      <c r="B7" s="2" t="s">
        <v>8</v>
      </c>
      <c r="C7" s="5">
        <v>0.6</v>
      </c>
      <c r="D7" s="2" t="s">
        <v>6</v>
      </c>
      <c r="E7" s="3" t="s">
        <v>75</v>
      </c>
    </row>
    <row r="8" spans="2:5" x14ac:dyDescent="0.3">
      <c r="B8" s="2" t="s">
        <v>9</v>
      </c>
      <c r="C8" s="5">
        <v>0.2</v>
      </c>
      <c r="D8" s="2" t="s">
        <v>6</v>
      </c>
      <c r="E8" s="3" t="s">
        <v>76</v>
      </c>
    </row>
    <row r="9" spans="2:5" x14ac:dyDescent="0.3">
      <c r="B9" s="2" t="s">
        <v>10</v>
      </c>
      <c r="C9" s="5">
        <v>0.2</v>
      </c>
      <c r="D9" s="2" t="s">
        <v>6</v>
      </c>
      <c r="E9" s="3" t="s">
        <v>77</v>
      </c>
    </row>
    <row r="10" spans="2:5" x14ac:dyDescent="0.3">
      <c r="B10" s="2" t="s">
        <v>11</v>
      </c>
      <c r="C10" s="5">
        <v>0.1</v>
      </c>
      <c r="D10" s="2" t="s">
        <v>6</v>
      </c>
      <c r="E10" s="3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8"/>
  <sheetViews>
    <sheetView workbookViewId="0">
      <selection activeCell="C15" sqref="C15"/>
    </sheetView>
  </sheetViews>
  <sheetFormatPr defaultRowHeight="14.4" x14ac:dyDescent="0.3"/>
  <cols>
    <col min="2" max="2" width="34.6640625" customWidth="1"/>
    <col min="3" max="3" width="18.6640625" customWidth="1"/>
  </cols>
  <sheetData>
    <row r="2" spans="2:3" x14ac:dyDescent="0.3">
      <c r="B2" s="21" t="s">
        <v>69</v>
      </c>
      <c r="C2" s="22"/>
    </row>
    <row r="3" spans="2:3" x14ac:dyDescent="0.3">
      <c r="B3" s="16" t="s">
        <v>12</v>
      </c>
      <c r="C3" s="17"/>
    </row>
    <row r="4" spans="2:3" x14ac:dyDescent="0.3">
      <c r="B4" s="18"/>
      <c r="C4" s="19"/>
    </row>
    <row r="5" spans="2:3" x14ac:dyDescent="0.3">
      <c r="B5" s="2" t="s">
        <v>13</v>
      </c>
      <c r="C5" s="2">
        <f>Inputs!C3</f>
        <v>32</v>
      </c>
    </row>
    <row r="6" spans="2:3" x14ac:dyDescent="0.3">
      <c r="B6" s="2" t="s">
        <v>14</v>
      </c>
      <c r="C6" s="2">
        <f>Inputs!C5</f>
        <v>0.3</v>
      </c>
    </row>
    <row r="7" spans="2:3" x14ac:dyDescent="0.3">
      <c r="B7" s="2"/>
      <c r="C7" s="2"/>
    </row>
    <row r="8" spans="2:3" x14ac:dyDescent="0.3">
      <c r="B8" s="1" t="s">
        <v>15</v>
      </c>
      <c r="C8" s="5">
        <f>C5*C6</f>
        <v>9.6</v>
      </c>
    </row>
  </sheetData>
  <mergeCells count="2">
    <mergeCell ref="B2:C2"/>
    <mergeCell ref="B3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14"/>
  <sheetViews>
    <sheetView workbookViewId="0">
      <selection activeCell="B21" sqref="B21"/>
    </sheetView>
  </sheetViews>
  <sheetFormatPr defaultRowHeight="14.4" x14ac:dyDescent="0.3"/>
  <cols>
    <col min="2" max="2" width="44.6640625" customWidth="1"/>
    <col min="3" max="3" width="18.6640625" customWidth="1"/>
  </cols>
  <sheetData>
    <row r="2" spans="2:3" x14ac:dyDescent="0.3">
      <c r="B2" s="20" t="s">
        <v>68</v>
      </c>
      <c r="C2" s="20"/>
    </row>
    <row r="3" spans="2:3" x14ac:dyDescent="0.3">
      <c r="B3" s="12" t="s">
        <v>16</v>
      </c>
      <c r="C3" s="12"/>
    </row>
    <row r="4" spans="2:3" x14ac:dyDescent="0.3">
      <c r="B4" s="12"/>
      <c r="C4" s="12"/>
    </row>
    <row r="5" spans="2:3" x14ac:dyDescent="0.3">
      <c r="B5" s="2" t="s">
        <v>13</v>
      </c>
      <c r="C5" s="2">
        <f>Inputs!C3</f>
        <v>32</v>
      </c>
    </row>
    <row r="6" spans="2:3" x14ac:dyDescent="0.3">
      <c r="B6" s="2" t="s">
        <v>17</v>
      </c>
      <c r="C6" s="2">
        <f>Inputs!C4</f>
        <v>4</v>
      </c>
    </row>
    <row r="7" spans="2:3" x14ac:dyDescent="0.3">
      <c r="B7" s="2" t="s">
        <v>18</v>
      </c>
      <c r="C7" s="2">
        <f>Inputs!C6</f>
        <v>0.1</v>
      </c>
    </row>
    <row r="8" spans="2:3" x14ac:dyDescent="0.3">
      <c r="B8" s="2" t="s">
        <v>19</v>
      </c>
      <c r="C8" s="2">
        <f>Inputs!C7</f>
        <v>0.6</v>
      </c>
    </row>
    <row r="9" spans="2:3" x14ac:dyDescent="0.3">
      <c r="B9" s="2" t="s">
        <v>20</v>
      </c>
      <c r="C9" s="2">
        <f>Inputs!C8</f>
        <v>0.2</v>
      </c>
    </row>
    <row r="10" spans="2:3" x14ac:dyDescent="0.3">
      <c r="B10" s="2" t="s">
        <v>14</v>
      </c>
      <c r="C10" s="2">
        <f>Inputs!C5</f>
        <v>0.3</v>
      </c>
    </row>
    <row r="11" spans="2:3" x14ac:dyDescent="0.3">
      <c r="B11" s="2"/>
      <c r="C11" s="2"/>
    </row>
    <row r="12" spans="2:3" x14ac:dyDescent="0.3">
      <c r="B12" s="2" t="s">
        <v>21</v>
      </c>
      <c r="C12" s="2">
        <f>C5/C6 - 1</f>
        <v>7</v>
      </c>
    </row>
    <row r="13" spans="2:3" x14ac:dyDescent="0.3">
      <c r="B13" s="2"/>
      <c r="C13" s="2"/>
    </row>
    <row r="14" spans="2:3" x14ac:dyDescent="0.3">
      <c r="B14" s="1" t="s">
        <v>22</v>
      </c>
      <c r="C14" s="5">
        <f>C7 + C8 + C12*C9 + C6*C10</f>
        <v>3.3</v>
      </c>
    </row>
  </sheetData>
  <mergeCells count="2">
    <mergeCell ref="B2:C2"/>
    <mergeCell ref="B3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2"/>
  <sheetViews>
    <sheetView workbookViewId="0">
      <selection activeCell="D13" sqref="D13"/>
    </sheetView>
  </sheetViews>
  <sheetFormatPr defaultRowHeight="14.4" x14ac:dyDescent="0.3"/>
  <cols>
    <col min="2" max="2" width="36.6640625" customWidth="1"/>
    <col min="3" max="3" width="18.6640625" customWidth="1"/>
  </cols>
  <sheetData>
    <row r="2" spans="2:3" x14ac:dyDescent="0.3">
      <c r="B2" s="15" t="s">
        <v>23</v>
      </c>
      <c r="C2" s="15"/>
    </row>
    <row r="3" spans="2:3" x14ac:dyDescent="0.3">
      <c r="B3" s="16" t="s">
        <v>24</v>
      </c>
      <c r="C3" s="17"/>
    </row>
    <row r="4" spans="2:3" x14ac:dyDescent="0.3">
      <c r="B4" s="18"/>
      <c r="C4" s="19"/>
    </row>
    <row r="5" spans="2:3" x14ac:dyDescent="0.3">
      <c r="B5" s="2" t="s">
        <v>13</v>
      </c>
      <c r="C5" s="2">
        <f>Inputs!C3</f>
        <v>32</v>
      </c>
    </row>
    <row r="6" spans="2:3" x14ac:dyDescent="0.3">
      <c r="B6" s="2" t="s">
        <v>18</v>
      </c>
      <c r="C6" s="2">
        <f>Inputs!C6</f>
        <v>0.1</v>
      </c>
    </row>
    <row r="7" spans="2:3" x14ac:dyDescent="0.3">
      <c r="B7" s="2" t="s">
        <v>25</v>
      </c>
      <c r="C7" s="2">
        <f>Inputs!C9</f>
        <v>0.2</v>
      </c>
    </row>
    <row r="8" spans="2:3" x14ac:dyDescent="0.3">
      <c r="B8" s="2" t="s">
        <v>26</v>
      </c>
      <c r="C8" s="2">
        <f>Inputs!C10</f>
        <v>0.1</v>
      </c>
    </row>
    <row r="9" spans="2:3" x14ac:dyDescent="0.3">
      <c r="B9" s="2"/>
      <c r="C9" s="2"/>
    </row>
    <row r="10" spans="2:3" x14ac:dyDescent="0.3">
      <c r="B10" s="2" t="s">
        <v>27</v>
      </c>
      <c r="C10" s="2">
        <f>LOG(C5,2)</f>
        <v>5</v>
      </c>
    </row>
    <row r="11" spans="2:3" x14ac:dyDescent="0.3">
      <c r="B11" s="2"/>
      <c r="C11" s="2"/>
    </row>
    <row r="12" spans="2:3" x14ac:dyDescent="0.3">
      <c r="B12" s="1" t="s">
        <v>28</v>
      </c>
      <c r="C12" s="5">
        <f>C6 + C10*C7 + C8</f>
        <v>1.2000000000000002</v>
      </c>
    </row>
  </sheetData>
  <mergeCells count="2">
    <mergeCell ref="B2:C2"/>
    <mergeCell ref="B3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12"/>
  <sheetViews>
    <sheetView workbookViewId="0">
      <selection activeCell="E24" sqref="E24"/>
    </sheetView>
  </sheetViews>
  <sheetFormatPr defaultRowHeight="14.4" x14ac:dyDescent="0.3"/>
  <cols>
    <col min="2" max="2" width="26.6640625" customWidth="1"/>
    <col min="3" max="6" width="18.6640625" customWidth="1"/>
    <col min="7" max="7" width="64.6640625" customWidth="1"/>
  </cols>
  <sheetData>
    <row r="2" spans="2:7" x14ac:dyDescent="0.3">
      <c r="B2" s="23" t="s">
        <v>67</v>
      </c>
      <c r="C2" s="23"/>
      <c r="D2" s="23"/>
      <c r="E2" s="23"/>
      <c r="F2" s="23"/>
      <c r="G2" s="23"/>
    </row>
    <row r="3" spans="2:7" x14ac:dyDescent="0.3">
      <c r="B3" s="23"/>
      <c r="C3" s="23"/>
      <c r="D3" s="23"/>
      <c r="E3" s="23"/>
      <c r="F3" s="23"/>
      <c r="G3" s="23"/>
    </row>
    <row r="4" spans="2:7" x14ac:dyDescent="0.3"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2</v>
      </c>
    </row>
    <row r="5" spans="2:7" x14ac:dyDescent="0.3">
      <c r="B5" s="2"/>
      <c r="C5" s="2"/>
      <c r="D5" s="2"/>
      <c r="E5" s="2"/>
      <c r="F5" s="2"/>
      <c r="G5" s="2"/>
    </row>
    <row r="6" spans="2:7" x14ac:dyDescent="0.3">
      <c r="B6" s="2" t="s">
        <v>34</v>
      </c>
      <c r="C6" s="2">
        <f>2*Inputs!C3</f>
        <v>64</v>
      </c>
      <c r="D6" s="2">
        <f>2*Inputs!C3</f>
        <v>64</v>
      </c>
      <c r="E6" s="2">
        <f>1*Inputs!C3</f>
        <v>32</v>
      </c>
      <c r="F6" s="2" t="s">
        <v>36</v>
      </c>
      <c r="G6" s="2" t="s">
        <v>35</v>
      </c>
    </row>
    <row r="7" spans="2:7" x14ac:dyDescent="0.3">
      <c r="B7" s="2"/>
      <c r="C7" s="2"/>
      <c r="D7" s="2"/>
      <c r="E7" s="2"/>
      <c r="F7" s="2"/>
      <c r="G7" s="2"/>
    </row>
    <row r="8" spans="2:7" x14ac:dyDescent="0.3">
      <c r="B8" s="2" t="s">
        <v>37</v>
      </c>
      <c r="C8" s="2">
        <f>Inputs!C3 + Inputs!C3</f>
        <v>64</v>
      </c>
      <c r="D8" s="2">
        <f>Inputs!C3 + 20*(Inputs!C3/Inputs!C4)</f>
        <v>192</v>
      </c>
      <c r="E8" s="2">
        <f>10*(Inputs!C3/Inputs!C4)</f>
        <v>80</v>
      </c>
      <c r="F8" s="2" t="s">
        <v>36</v>
      </c>
      <c r="G8" s="2" t="s">
        <v>38</v>
      </c>
    </row>
    <row r="9" spans="2:7" x14ac:dyDescent="0.3">
      <c r="B9" s="2"/>
      <c r="C9" s="2"/>
      <c r="D9" s="2"/>
      <c r="E9" s="2"/>
      <c r="F9" s="2"/>
      <c r="G9" s="2"/>
    </row>
    <row r="10" spans="2:7" x14ac:dyDescent="0.3">
      <c r="B10" s="2" t="s">
        <v>66</v>
      </c>
      <c r="C10" s="2">
        <f>Inputs!C3 + 2*Inputs!C3</f>
        <v>96</v>
      </c>
      <c r="D10" s="2">
        <f>Inputs!C3 + 20*(Inputs!C3/Inputs!C4) + 2*Inputs!C3</f>
        <v>256</v>
      </c>
      <c r="E10" s="2">
        <f>10*(Inputs!C3/Inputs!C4) + 1*Inputs!C3</f>
        <v>112</v>
      </c>
      <c r="F10" s="2" t="s">
        <v>36</v>
      </c>
      <c r="G10" s="2" t="s">
        <v>39</v>
      </c>
    </row>
    <row r="11" spans="2:7" x14ac:dyDescent="0.3">
      <c r="B11" s="2"/>
      <c r="C11" s="2"/>
      <c r="D11" s="2"/>
      <c r="E11" s="2"/>
      <c r="F11" s="2"/>
      <c r="G11" s="2"/>
    </row>
    <row r="12" spans="2:7" x14ac:dyDescent="0.3">
      <c r="B12" s="2" t="s">
        <v>40</v>
      </c>
      <c r="C12" s="2">
        <f>Inputs!C3 + Inputs!C3</f>
        <v>64</v>
      </c>
      <c r="D12" s="2">
        <f>Inputs!C3 + 2*Inputs!C3*LOG(Inputs!C3,2)</f>
        <v>352</v>
      </c>
      <c r="E12" s="2">
        <f>Inputs!C3*LOG(Inputs!C3,2)</f>
        <v>160</v>
      </c>
      <c r="F12" s="2">
        <f>Inputs!C3*LOG(Inputs!C3,2)</f>
        <v>160</v>
      </c>
      <c r="G12" s="2" t="s">
        <v>41</v>
      </c>
    </row>
  </sheetData>
  <mergeCells count="1">
    <mergeCell ref="B2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7"/>
  <sheetViews>
    <sheetView workbookViewId="0">
      <selection activeCell="C15" sqref="C15"/>
    </sheetView>
  </sheetViews>
  <sheetFormatPr defaultRowHeight="14.4" x14ac:dyDescent="0.3"/>
  <cols>
    <col min="2" max="3" width="26.6640625" customWidth="1"/>
    <col min="4" max="8" width="18.6640625" customWidth="1"/>
  </cols>
  <sheetData>
    <row r="2" spans="2:8" x14ac:dyDescent="0.3">
      <c r="B2" s="6" t="s">
        <v>42</v>
      </c>
      <c r="C2" s="7"/>
      <c r="D2" s="7"/>
      <c r="E2" s="7"/>
      <c r="F2" s="7"/>
      <c r="G2" s="7"/>
      <c r="H2" s="8"/>
    </row>
    <row r="3" spans="2:8" x14ac:dyDescent="0.3">
      <c r="B3" s="9"/>
      <c r="C3" s="10"/>
      <c r="D3" s="10"/>
      <c r="E3" s="10"/>
      <c r="F3" s="10"/>
      <c r="G3" s="10"/>
      <c r="H3" s="11"/>
    </row>
    <row r="4" spans="2:8" x14ac:dyDescent="0.3">
      <c r="B4" s="1" t="s">
        <v>29</v>
      </c>
      <c r="C4" s="1" t="s">
        <v>43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</row>
    <row r="5" spans="2:8" x14ac:dyDescent="0.3">
      <c r="B5" s="2" t="s">
        <v>44</v>
      </c>
      <c r="C5" s="5">
        <f>Ripple!C8</f>
        <v>9.6</v>
      </c>
      <c r="D5" s="2" t="s">
        <v>44</v>
      </c>
      <c r="E5" s="2">
        <f>GateCounts!C6</f>
        <v>64</v>
      </c>
      <c r="F5" s="2">
        <f>GateCounts!D6</f>
        <v>64</v>
      </c>
      <c r="G5" s="2">
        <f>GateCounts!E6</f>
        <v>32</v>
      </c>
      <c r="H5" s="2" t="s">
        <v>36</v>
      </c>
    </row>
    <row r="6" spans="2:8" x14ac:dyDescent="0.3">
      <c r="B6" s="2" t="s">
        <v>45</v>
      </c>
      <c r="C6" s="5">
        <f>CLA_k_blocks!C14</f>
        <v>3.3</v>
      </c>
      <c r="D6" s="2" t="s">
        <v>66</v>
      </c>
      <c r="E6" s="2">
        <f>GateCounts!C8</f>
        <v>64</v>
      </c>
      <c r="F6" s="2">
        <f>GateCounts!D8</f>
        <v>192</v>
      </c>
      <c r="G6" s="2">
        <f>GateCounts!E8</f>
        <v>80</v>
      </c>
      <c r="H6" s="2" t="s">
        <v>36</v>
      </c>
    </row>
    <row r="7" spans="2:8" x14ac:dyDescent="0.3">
      <c r="B7" s="2" t="s">
        <v>46</v>
      </c>
      <c r="C7" s="5">
        <f>Prefix!C12</f>
        <v>1.2000000000000002</v>
      </c>
      <c r="D7" s="2" t="s">
        <v>46</v>
      </c>
      <c r="E7" s="2">
        <f>GateCounts!C12</f>
        <v>64</v>
      </c>
      <c r="F7" s="2">
        <f>GateCounts!D12</f>
        <v>352</v>
      </c>
      <c r="G7" s="2">
        <f>GateCounts!E12</f>
        <v>160</v>
      </c>
      <c r="H7" s="2">
        <f>GateCounts!F12</f>
        <v>160</v>
      </c>
    </row>
  </sheetData>
  <mergeCells count="1">
    <mergeCell ref="B2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19"/>
  <sheetViews>
    <sheetView workbookViewId="0">
      <selection activeCell="B25" sqref="B25"/>
    </sheetView>
  </sheetViews>
  <sheetFormatPr defaultRowHeight="14.4" x14ac:dyDescent="0.3"/>
  <cols>
    <col min="2" max="2" width="38.6640625" customWidth="1"/>
    <col min="3" max="3" width="22.6640625" customWidth="1"/>
    <col min="4" max="4" width="80.6640625" customWidth="1"/>
  </cols>
  <sheetData>
    <row r="2" spans="2:4" x14ac:dyDescent="0.3">
      <c r="B2" s="14" t="s">
        <v>47</v>
      </c>
      <c r="C2" s="14"/>
      <c r="D2" s="13"/>
    </row>
    <row r="3" spans="2:4" x14ac:dyDescent="0.3">
      <c r="B3" s="14"/>
      <c r="C3" s="14"/>
      <c r="D3" s="13"/>
    </row>
    <row r="4" spans="2:4" x14ac:dyDescent="0.3">
      <c r="B4" s="2" t="s">
        <v>48</v>
      </c>
      <c r="C4" s="2"/>
      <c r="D4" s="13"/>
    </row>
    <row r="5" spans="2:4" x14ac:dyDescent="0.3">
      <c r="B5" s="2" t="s">
        <v>49</v>
      </c>
      <c r="C5" s="2"/>
      <c r="D5" s="13"/>
    </row>
    <row r="6" spans="2:4" x14ac:dyDescent="0.3">
      <c r="B6" s="2" t="s">
        <v>50</v>
      </c>
      <c r="C6" s="2"/>
      <c r="D6" s="13"/>
    </row>
    <row r="7" spans="2:4" x14ac:dyDescent="0.3">
      <c r="B7" s="2"/>
      <c r="C7" s="2"/>
      <c r="D7" s="13"/>
    </row>
    <row r="8" spans="2:4" x14ac:dyDescent="0.3">
      <c r="B8" s="2" t="s">
        <v>51</v>
      </c>
      <c r="C8" s="5">
        <f>Compare!C5</f>
        <v>9.6</v>
      </c>
      <c r="D8" s="13"/>
    </row>
    <row r="9" spans="2:4" x14ac:dyDescent="0.3">
      <c r="B9" s="2" t="s">
        <v>52</v>
      </c>
      <c r="C9" s="5">
        <f>Compare!C6</f>
        <v>3.3</v>
      </c>
      <c r="D9" s="13"/>
    </row>
    <row r="10" spans="2:4" x14ac:dyDescent="0.3">
      <c r="B10" s="2" t="s">
        <v>53</v>
      </c>
      <c r="C10" s="5">
        <f>Compare!C7</f>
        <v>1.2000000000000002</v>
      </c>
      <c r="D10" s="13"/>
    </row>
    <row r="11" spans="2:4" x14ac:dyDescent="0.3">
      <c r="B11" s="2"/>
      <c r="C11" s="2"/>
      <c r="D11" s="13"/>
    </row>
    <row r="12" spans="2:4" x14ac:dyDescent="0.3">
      <c r="B12" s="2" t="s">
        <v>54</v>
      </c>
      <c r="C12" s="2">
        <f>Compare!E5+Compare!F5+Compare!G5</f>
        <v>160</v>
      </c>
      <c r="D12" s="13"/>
    </row>
    <row r="13" spans="2:4" x14ac:dyDescent="0.3">
      <c r="B13" s="2" t="s">
        <v>65</v>
      </c>
      <c r="C13" s="2">
        <f>Compare!E6+Compare!F6+Compare!G6</f>
        <v>336</v>
      </c>
      <c r="D13" s="13"/>
    </row>
    <row r="14" spans="2:4" x14ac:dyDescent="0.3">
      <c r="B14" s="2" t="s">
        <v>55</v>
      </c>
      <c r="C14" s="2">
        <f>Compare!E7+Compare!F7+Compare!G7</f>
        <v>576</v>
      </c>
      <c r="D14" s="13"/>
    </row>
    <row r="15" spans="2:4" x14ac:dyDescent="0.3">
      <c r="B15" s="2"/>
      <c r="C15" s="2"/>
      <c r="D15" s="13"/>
    </row>
    <row r="16" spans="2:4" x14ac:dyDescent="0.3">
      <c r="B16" s="1" t="s">
        <v>56</v>
      </c>
      <c r="C16" s="1" t="s">
        <v>57</v>
      </c>
      <c r="D16" s="1" t="s">
        <v>58</v>
      </c>
    </row>
    <row r="17" spans="2:4" x14ac:dyDescent="0.3">
      <c r="B17" s="2" t="s">
        <v>59</v>
      </c>
      <c r="C17" s="2" t="str">
        <f>IF(AND(C12&lt;=C13,C12&lt;=C14),"Ripple","CLA (purista)")</f>
        <v>Ripple</v>
      </c>
      <c r="D17" s="2" t="s">
        <v>60</v>
      </c>
    </row>
    <row r="18" spans="2:4" x14ac:dyDescent="0.3">
      <c r="B18" s="2" t="s">
        <v>61</v>
      </c>
      <c r="C18" s="2" t="str">
        <f>IF(AND(C10&lt;=C9,C10&lt;=C8),"Prefix",IF(C9&lt;=C8,"CLA","Ripple"))</f>
        <v>Prefix</v>
      </c>
      <c r="D18" s="2" t="s">
        <v>62</v>
      </c>
    </row>
    <row r="19" spans="2:4" x14ac:dyDescent="0.3">
      <c r="B19" s="2" t="s">
        <v>63</v>
      </c>
      <c r="C19" s="2" t="str">
        <f>IF(AND(C9&lt;C8, C13&lt;C14), "CLA", IF(AND(C10&lt;C8, C14&lt;=C13), "Prefix", "Ripple"))</f>
        <v>CLA</v>
      </c>
      <c r="D19" s="2" t="s">
        <v>64</v>
      </c>
    </row>
  </sheetData>
  <mergeCells count="1">
    <mergeCell ref="B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Ripple</vt:lpstr>
      <vt:lpstr>CLA_k_blocks</vt:lpstr>
      <vt:lpstr>Prefix</vt:lpstr>
      <vt:lpstr>GateCounts</vt:lpstr>
      <vt:lpstr>Compare</vt:lpstr>
      <vt:lpstr>Recomendaciones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Flores</dc:creator>
  <cp:lastModifiedBy>KEVIN SEBASTIAN FLORES LOPEZ</cp:lastModifiedBy>
  <dcterms:created xsi:type="dcterms:W3CDTF">2025-09-18T01:39:06Z</dcterms:created>
  <dcterms:modified xsi:type="dcterms:W3CDTF">2025-09-18T02:08:54Z</dcterms:modified>
</cp:coreProperties>
</file>