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aseline values" sheetId="1" r:id="rId3"/>
    <sheet state="visible" name="Copy of Control" sheetId="2" r:id="rId4"/>
    <sheet state="visible" name="Copy of Experiment" sheetId="3" r:id="rId5"/>
    <sheet state="visible" name="sign test calcs" sheetId="4" r:id="rId6"/>
  </sheets>
  <definedNames/>
  <calcPr/>
</workbook>
</file>

<file path=xl/sharedStrings.xml><?xml version="1.0" encoding="utf-8"?>
<sst xmlns="http://schemas.openxmlformats.org/spreadsheetml/2006/main" count="287" uniqueCount="116">
  <si>
    <t>Date</t>
  </si>
  <si>
    <t>Pageviews</t>
  </si>
  <si>
    <t>Clicks</t>
  </si>
  <si>
    <t>Enrollments</t>
  </si>
  <si>
    <t>Payments</t>
  </si>
  <si>
    <t>enroll/click</t>
  </si>
  <si>
    <t>caculation</t>
  </si>
  <si>
    <t>payment/click</t>
  </si>
  <si>
    <t>Sat, Oct 11</t>
  </si>
  <si>
    <t>adjusted</t>
  </si>
  <si>
    <t>Unique cookies to view page per day:</t>
  </si>
  <si>
    <t>5000/40000</t>
  </si>
  <si>
    <t>Unique cookies to click "Start free trial" per day:</t>
  </si>
  <si>
    <t>3200*0.125</t>
  </si>
  <si>
    <t>Enrollments per day:</t>
  </si>
  <si>
    <t>660*0.125</t>
  </si>
  <si>
    <t>Sun, Oct 12</t>
  </si>
  <si>
    <t>alpha = 0.05</t>
  </si>
  <si>
    <t>Click-through-probability on "Start free trial":</t>
  </si>
  <si>
    <t>Mon, Oct 13</t>
  </si>
  <si>
    <t>Z score = 1.96</t>
  </si>
  <si>
    <t>Tue, Oct 14</t>
  </si>
  <si>
    <t>Wed, Oct 15</t>
  </si>
  <si>
    <r>
      <rPr>
        <b/>
      </rPr>
      <t>Gross Conversion</t>
    </r>
    <r>
      <t xml:space="preserve"> - Probability of enrolling, given click:</t>
    </r>
  </si>
  <si>
    <t>GROSS CONVERSION dmin=.01</t>
  </si>
  <si>
    <t>sqrt((0.20625*(1-0.20625))/400)</t>
  </si>
  <si>
    <t>Control</t>
  </si>
  <si>
    <t>Thu, Oct 16</t>
  </si>
  <si>
    <t>standard deviation</t>
  </si>
  <si>
    <t>Fri, Oct 17</t>
  </si>
  <si>
    <t>Sat, Oct 18</t>
  </si>
  <si>
    <t>Sun, Oct 19</t>
  </si>
  <si>
    <t>Mon, Oct 20</t>
  </si>
  <si>
    <t>Tue, Oct 21</t>
  </si>
  <si>
    <t>Experiment</t>
  </si>
  <si>
    <t>NET CONVERSION dmin=.0075</t>
  </si>
  <si>
    <t>Wed, Oct 22</t>
  </si>
  <si>
    <t>Thu, Oct 23</t>
  </si>
  <si>
    <t>Fri, Oct 24</t>
  </si>
  <si>
    <t>Sat, Oct 25</t>
  </si>
  <si>
    <t>Sun, Oct 26</t>
  </si>
  <si>
    <r>
      <rPr>
        <b/>
      </rPr>
      <t>Retention</t>
    </r>
    <r>
      <t xml:space="preserve"> - Probability of payment, given enroll:</t>
    </r>
  </si>
  <si>
    <t>sqrt((0.53*(1-0.53))/82.5)</t>
  </si>
  <si>
    <t>Mon, Oct 27</t>
  </si>
  <si>
    <t>Tue, Oct 28</t>
  </si>
  <si>
    <t>Wed, Oct 29</t>
  </si>
  <si>
    <t>Thu, Oct 30</t>
  </si>
  <si>
    <r>
      <rPr>
        <b/>
      </rPr>
      <t>Net Conversion</t>
    </r>
    <r>
      <t xml:space="preserve"> - Probability of payment, given click</t>
    </r>
  </si>
  <si>
    <t>Fri, Oct 31</t>
  </si>
  <si>
    <t>Sat, Nov 1</t>
  </si>
  <si>
    <t>sqrt((0.1093125*(1-0.1093125))/400)</t>
  </si>
  <si>
    <t>Sun, Nov 2</t>
  </si>
  <si>
    <t>Mon, Nov 3</t>
  </si>
  <si>
    <t>Tue, Nov 4</t>
  </si>
  <si>
    <t>Wed, Nov 5</t>
  </si>
  <si>
    <t>Thu, Nov 6</t>
  </si>
  <si>
    <t xml:space="preserve">standard deviation = sqrt( (p(1-p)) / n) 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</si>
  <si>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</si>
  <si>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</si>
  <si>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</si>
  <si>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</si>
  <si>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</si>
  <si>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</si>
  <si>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</si>
  <si>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</si>
  <si>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</si>
  <si>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</si>
  <si>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total</t>
  </si>
  <si>
    <t>Gross Conversion</t>
  </si>
  <si>
    <t>combined</t>
  </si>
  <si>
    <t>Retention</t>
  </si>
  <si>
    <t>Net Conversion</t>
  </si>
  <si>
    <t>prob of pageview/cookie in either group:</t>
  </si>
  <si>
    <t>gross conversion ratio</t>
  </si>
  <si>
    <t>sample size</t>
  </si>
  <si>
    <t>net conversion ratio</t>
  </si>
  <si>
    <t>pool^</t>
  </si>
  <si>
    <t>number of groups</t>
  </si>
  <si>
    <t>total sample size</t>
  </si>
  <si>
    <t>clicks or enrollements per page view</t>
  </si>
  <si>
    <t>SE pool</t>
  </si>
  <si>
    <t>pageviews</t>
  </si>
  <si>
    <t>days needed</t>
  </si>
  <si>
    <t>Gross Conversion - Probability of enrolling, given click:</t>
  </si>
  <si>
    <t>dmin: .01</t>
  </si>
  <si>
    <t>Retention - Probability of payment, given enroll:</t>
  </si>
  <si>
    <t>MoE</t>
  </si>
  <si>
    <t>Net Conversion - Probability of payment, given click</t>
  </si>
  <si>
    <t>dmin: .0075</t>
  </si>
  <si>
    <t>Type 1 alpha rate:</t>
  </si>
  <si>
    <t>Type 2 beta rate:</t>
  </si>
  <si>
    <t>d^</t>
  </si>
  <si>
    <t>CI</t>
  </si>
  <si>
    <t>RESULTS:</t>
  </si>
  <si>
    <t xml:space="preserve">Statistcal Sig? </t>
  </si>
  <si>
    <t>yes</t>
  </si>
  <si>
    <t>no</t>
  </si>
  <si>
    <t>Practical Sig?</t>
  </si>
  <si>
    <t>CONTROL</t>
  </si>
  <si>
    <t>PAGEVIEW</t>
  </si>
  <si>
    <t>standard error</t>
  </si>
  <si>
    <t>control</t>
  </si>
  <si>
    <t>exp</t>
  </si>
  <si>
    <t>success?</t>
  </si>
  <si>
    <t>p^ (hat)</t>
  </si>
  <si>
    <t>count</t>
  </si>
  <si>
    <t>EXPERIMENT</t>
  </si>
  <si>
    <t>CLICK</t>
  </si>
  <si>
    <t>successes</t>
  </si>
  <si>
    <t>4 out of 23</t>
  </si>
  <si>
    <t>10 out of 23</t>
  </si>
  <si>
    <t>CLICK THROUGH PROBABILITY</t>
  </si>
  <si>
    <t xml:space="preserve">28378/345543 = </t>
  </si>
  <si>
    <t>we use instead of 0.5</t>
  </si>
  <si>
    <t>SE</t>
  </si>
  <si>
    <t>P^ (hat)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</si>
</sst>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sz val="10.0"/>
    </font>
    <font>
      <b/>
    </font>
    <font>
      <color rgb="FF000000"/>
      <name val="Arial"/>
    </font>
    <font>
      <sz val="10.0"/>
      <color rgb="FF000000"/>
      <name val="Inconsolata"/>
    </font>
    <font>
      <color rgb="FF333333"/>
      <name val="Consolas"/>
    </font>
  </fonts>
  <fills count="7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</fills>
  <borders count="1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2" numFmtId="0" xfId="0" applyAlignment="1" applyFont="1">
      <alignment horizontal="right"/>
    </xf>
    <xf borderId="1" fillId="0" fontId="2" numFmtId="0" xfId="0" applyAlignment="1" applyBorder="1" applyFont="1">
      <alignment/>
    </xf>
    <xf borderId="0" fillId="2" fontId="1" numFmtId="0" xfId="0" applyFill="1" applyFont="1"/>
    <xf borderId="1" fillId="0" fontId="2" numFmtId="0" xfId="0" applyAlignment="1" applyBorder="1" applyFont="1">
      <alignment horizontal="right"/>
    </xf>
    <xf borderId="1" fillId="0" fontId="1" numFmtId="0" xfId="0" applyAlignment="1" applyBorder="1" applyFont="1">
      <alignment/>
    </xf>
    <xf borderId="0" fillId="2" fontId="4" numFmtId="0" xfId="0" applyAlignment="1" applyFont="1">
      <alignment horizontal="left"/>
    </xf>
    <xf borderId="1" fillId="2" fontId="2" numFmtId="0" xfId="0" applyAlignment="1" applyBorder="1" applyFont="1">
      <alignment/>
    </xf>
    <xf borderId="1" fillId="2" fontId="2" numFmtId="0" xfId="0" applyAlignment="1" applyBorder="1" applyFont="1">
      <alignment horizontal="right"/>
    </xf>
    <xf borderId="0" fillId="3" fontId="4" numFmtId="0" xfId="0" applyAlignment="1" applyFill="1" applyFont="1">
      <alignment horizontal="left"/>
    </xf>
    <xf borderId="0" fillId="0" fontId="2" numFmtId="0" xfId="0" applyFont="1"/>
    <xf borderId="1" fillId="2" fontId="2" numFmtId="0" xfId="0" applyAlignment="1" applyBorder="1" applyFont="1">
      <alignment horizontal="right"/>
    </xf>
    <xf borderId="0" fillId="4" fontId="1" numFmtId="0" xfId="0" applyAlignment="1" applyFill="1" applyFont="1">
      <alignment/>
    </xf>
    <xf borderId="1" fillId="2" fontId="1" numFmtId="0" xfId="0" applyAlignment="1" applyBorder="1" applyFont="1">
      <alignment/>
    </xf>
    <xf borderId="0" fillId="2" fontId="1" numFmtId="0" xfId="0" applyAlignment="1" applyFont="1">
      <alignment/>
    </xf>
    <xf borderId="1" fillId="2" fontId="1" numFmtId="0" xfId="0" applyAlignment="1" applyBorder="1" applyFont="1">
      <alignment/>
    </xf>
    <xf borderId="1" fillId="2" fontId="1" numFmtId="0" xfId="0" applyBorder="1" applyFont="1"/>
    <xf borderId="2" fillId="2" fontId="1" numFmtId="0" xfId="0" applyAlignment="1" applyBorder="1" applyFont="1">
      <alignment horizontal="center"/>
    </xf>
    <xf borderId="3" fillId="0" fontId="1" numFmtId="0" xfId="0" applyBorder="1" applyFont="1"/>
    <xf borderId="0" fillId="5" fontId="1" numFmtId="0" xfId="0" applyAlignment="1" applyFill="1" applyFont="1">
      <alignment wrapText="1"/>
    </xf>
    <xf borderId="1" fillId="5" fontId="1" numFmtId="0" xfId="0" applyAlignment="1" applyBorder="1" applyFont="1">
      <alignment wrapText="1"/>
    </xf>
    <xf borderId="0" fillId="0" fontId="1" numFmtId="0" xfId="0" applyAlignment="1" applyFont="1">
      <alignment wrapText="1"/>
    </xf>
    <xf borderId="1" fillId="5" fontId="1" numFmtId="0" xfId="0" applyAlignment="1" applyBorder="1" applyFont="1">
      <alignment horizontal="center"/>
    </xf>
    <xf borderId="1" fillId="5" fontId="1" numFmtId="0" xfId="0" applyAlignment="1" applyBorder="1" applyFont="1">
      <alignment/>
    </xf>
    <xf borderId="0" fillId="5" fontId="1" numFmtId="0" xfId="0" applyAlignment="1" applyFont="1">
      <alignment horizontal="center"/>
    </xf>
    <xf borderId="0" fillId="0" fontId="1" numFmtId="0" xfId="0" applyAlignment="1" applyFont="1">
      <alignment wrapText="1"/>
    </xf>
    <xf borderId="0" fillId="0" fontId="1" numFmtId="0" xfId="0" applyAlignment="1" applyFont="1">
      <alignment/>
    </xf>
    <xf borderId="0" fillId="0" fontId="1" numFmtId="0" xfId="0" applyAlignment="1" applyFont="1">
      <alignment horizontal="right"/>
    </xf>
    <xf borderId="0" fillId="2" fontId="5" numFmtId="0" xfId="0" applyFont="1"/>
    <xf borderId="0" fillId="2" fontId="2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2" fontId="1" numFmtId="0" xfId="0" applyAlignment="1" applyFont="1">
      <alignment horizontal="right"/>
    </xf>
    <xf borderId="0" fillId="0" fontId="1" numFmtId="0" xfId="0" applyAlignment="1" applyFont="1">
      <alignment horizontal="right"/>
    </xf>
    <xf borderId="0" fillId="2" fontId="1" numFmtId="0" xfId="0" applyAlignment="1" applyFont="1">
      <alignment horizontal="right"/>
    </xf>
    <xf borderId="0" fillId="0" fontId="1" numFmtId="0" xfId="0" applyAlignment="1" applyFont="1">
      <alignment horizontal="center"/>
    </xf>
    <xf borderId="4" fillId="5" fontId="1" numFmtId="0" xfId="0" applyAlignment="1" applyBorder="1" applyFont="1">
      <alignment/>
    </xf>
    <xf borderId="5" fillId="5" fontId="1" numFmtId="0" xfId="0" applyBorder="1" applyFont="1"/>
    <xf borderId="6" fillId="5" fontId="1" numFmtId="0" xfId="0" applyBorder="1" applyFont="1"/>
    <xf borderId="7" fillId="2" fontId="1" numFmtId="0" xfId="0" applyAlignment="1" applyBorder="1" applyFont="1">
      <alignment/>
    </xf>
    <xf borderId="8" fillId="0" fontId="1" numFmtId="0" xfId="0" applyBorder="1" applyFont="1"/>
    <xf borderId="7" fillId="6" fontId="1" numFmtId="0" xfId="0" applyAlignment="1" applyBorder="1" applyFill="1" applyFont="1">
      <alignment/>
    </xf>
    <xf borderId="0" fillId="6" fontId="1" numFmtId="0" xfId="0" applyAlignment="1" applyFont="1">
      <alignment/>
    </xf>
    <xf borderId="9" fillId="2" fontId="1" numFmtId="0" xfId="0" applyAlignment="1" applyBorder="1" applyFont="1">
      <alignment/>
    </xf>
    <xf borderId="10" fillId="2" fontId="1" numFmtId="0" xfId="0" applyAlignment="1" applyBorder="1" applyFont="1">
      <alignment/>
    </xf>
    <xf borderId="11" fillId="0" fontId="1" numFmtId="0" xfId="0" applyBorder="1" applyFont="1"/>
    <xf borderId="9" fillId="6" fontId="1" numFmtId="0" xfId="0" applyAlignment="1" applyBorder="1" applyFont="1">
      <alignment/>
    </xf>
    <xf borderId="10" fillId="6" fontId="1" numFmtId="0" xfId="0" applyAlignment="1" applyBorder="1" applyFont="1">
      <alignment/>
    </xf>
    <xf borderId="0" fillId="0" fontId="6" numFmtId="0" xfId="0" applyAlignment="1" applyFont="1">
      <alignment/>
    </xf>
    <xf borderId="4" fillId="0" fontId="2" numFmtId="0" xfId="0" applyAlignment="1" applyBorder="1" applyFont="1">
      <alignment/>
    </xf>
    <xf borderId="5" fillId="0" fontId="1" numFmtId="0" xfId="0" applyBorder="1" applyFont="1"/>
    <xf borderId="6" fillId="0" fontId="1" numFmtId="0" xfId="0" applyBorder="1" applyFont="1"/>
    <xf borderId="7" fillId="0" fontId="2" numFmtId="0" xfId="0" applyAlignment="1" applyBorder="1" applyFont="1">
      <alignment/>
    </xf>
    <xf borderId="4" fillId="0" fontId="1" numFmtId="0" xfId="0" applyAlignment="1" applyBorder="1" applyFont="1">
      <alignment/>
    </xf>
    <xf borderId="5" fillId="0" fontId="1" numFmtId="0" xfId="0" applyAlignment="1" applyBorder="1" applyFont="1">
      <alignment/>
    </xf>
    <xf borderId="7" fillId="0" fontId="1" numFmtId="0" xfId="0" applyAlignment="1" applyBorder="1" applyFont="1">
      <alignment/>
    </xf>
    <xf borderId="2" fillId="2" fontId="2" numFmtId="0" xfId="0" applyAlignment="1" applyBorder="1" applyFont="1">
      <alignment horizontal="center"/>
    </xf>
    <xf borderId="8" fillId="0" fontId="1" numFmtId="0" xfId="0" applyAlignment="1" applyBorder="1" applyFont="1">
      <alignment/>
    </xf>
    <xf borderId="7" fillId="0" fontId="1" numFmtId="0" xfId="0" applyBorder="1" applyFont="1"/>
    <xf borderId="7" fillId="0" fontId="1" numFmtId="0" xfId="0" applyAlignment="1" applyBorder="1" applyFont="1">
      <alignment/>
    </xf>
    <xf borderId="9" fillId="0" fontId="1" numFmtId="0" xfId="0" applyAlignment="1" applyBorder="1" applyFont="1">
      <alignment/>
    </xf>
    <xf borderId="10" fillId="0" fontId="1" numFmtId="0" xfId="0" applyBorder="1" applyFont="1"/>
    <xf borderId="7" fillId="2" fontId="1" numFmtId="0" xfId="0" applyBorder="1" applyFont="1"/>
    <xf borderId="8" fillId="2" fontId="1" numFmtId="0" xfId="0" applyBorder="1" applyFont="1"/>
    <xf borderId="9" fillId="2" fontId="1" numFmtId="0" xfId="0" applyBorder="1" applyFont="1"/>
    <xf borderId="10" fillId="2" fontId="1" numFmtId="0" xfId="0" applyBorder="1" applyFont="1"/>
    <xf borderId="11" fillId="2" fontId="1" numFmtId="0" xfId="0" applyAlignment="1" applyBorder="1" applyFont="1">
      <alignment/>
    </xf>
    <xf borderId="9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0.57"/>
    <col customWidth="1" min="2" max="2" width="17.14"/>
    <col customWidth="1" min="3" max="3" width="27.14"/>
    <col customWidth="1" min="4" max="4" width="16.14"/>
    <col customWidth="1" min="5" max="5" width="17.14"/>
  </cols>
  <sheetData>
    <row r="1">
      <c r="A1" s="1"/>
      <c r="C1" s="4" t="s">
        <v>6</v>
      </c>
      <c r="D1" s="4" t="s">
        <v>9</v>
      </c>
    </row>
    <row r="2">
      <c r="A2" s="1" t="s">
        <v>10</v>
      </c>
      <c r="B2" t="str">
        <f>40000</f>
        <v>40000</v>
      </c>
      <c r="C2" s="1" t="s">
        <v>11</v>
      </c>
      <c r="D2" t="str">
        <f>5000/40000</f>
        <v>0.125</v>
      </c>
    </row>
    <row r="3">
      <c r="A3" s="1" t="s">
        <v>12</v>
      </c>
      <c r="B3" s="1">
        <v>3200.0</v>
      </c>
      <c r="C3" s="1" t="s">
        <v>13</v>
      </c>
      <c r="D3" t="str">
        <f>(3200*0.125)</f>
        <v>400</v>
      </c>
    </row>
    <row r="4">
      <c r="A4" s="1" t="s">
        <v>14</v>
      </c>
      <c r="B4" s="1">
        <v>660.0</v>
      </c>
      <c r="C4" s="1" t="s">
        <v>15</v>
      </c>
      <c r="D4" t="str">
        <f>(660*0.125)</f>
        <v>82.5</v>
      </c>
    </row>
    <row r="5">
      <c r="A5" s="1" t="s">
        <v>18</v>
      </c>
      <c r="B5" t="str">
        <f t="shared" ref="B5:B6" si="1">B3/B2</f>
        <v>0.08</v>
      </c>
    </row>
    <row r="6">
      <c r="A6" s="1" t="s">
        <v>23</v>
      </c>
      <c r="B6" t="str">
        <f t="shared" si="1"/>
        <v>0.20625</v>
      </c>
      <c r="C6" s="1" t="s">
        <v>25</v>
      </c>
      <c r="D6" s="7" t="str">
        <f>sqrt((0.20625*(1-0.20625))/400)</f>
        <v>0.02023060414</v>
      </c>
      <c r="E6" s="10" t="s">
        <v>28</v>
      </c>
    </row>
    <row r="7">
      <c r="A7" s="1" t="s">
        <v>41</v>
      </c>
      <c r="B7" s="1">
        <v>0.53</v>
      </c>
      <c r="C7" s="1" t="s">
        <v>42</v>
      </c>
      <c r="D7" s="7" t="str">
        <f>sqrt((0.53*(1-0.53))/82.5)</f>
        <v>0.05494901218</v>
      </c>
      <c r="E7" s="10" t="s">
        <v>28</v>
      </c>
    </row>
    <row r="8">
      <c r="A8" s="1" t="s">
        <v>47</v>
      </c>
      <c r="B8" t="str">
        <f>B6*B7</f>
        <v>0.1093125</v>
      </c>
      <c r="C8" s="13" t="s">
        <v>50</v>
      </c>
      <c r="D8" s="7" t="str">
        <f>sqrt((0.1093125*(1-0.1093125))/400)</f>
        <v>0.01560154458</v>
      </c>
      <c r="E8" s="10" t="s">
        <v>28</v>
      </c>
    </row>
    <row r="10">
      <c r="A10" s="16" t="s">
        <v>56</v>
      </c>
    </row>
    <row r="11">
      <c r="A11" s="7" t="str">
        <f>round(sqrt((0.20625*(1-0.20625))/400),4)</f>
        <v>0.0202</v>
      </c>
      <c r="B11" s="10" t="s">
        <v>28</v>
      </c>
      <c r="C11" s="18" t="s">
        <v>68</v>
      </c>
    </row>
    <row r="12">
      <c r="A12" s="7" t="str">
        <f>round(sqrt((0.53*(1-0.53))/82.5),4)</f>
        <v>0.0549</v>
      </c>
      <c r="B12" s="10" t="s">
        <v>28</v>
      </c>
      <c r="C12" s="18" t="s">
        <v>70</v>
      </c>
    </row>
    <row r="13">
      <c r="A13" s="7" t="str">
        <f>round(sqrt((0.1093125*(1-0.1093125))/400),4)</f>
        <v>0.0156</v>
      </c>
      <c r="B13" s="10" t="s">
        <v>28</v>
      </c>
      <c r="C13" s="18" t="s">
        <v>71</v>
      </c>
    </row>
    <row r="15">
      <c r="A15" s="25"/>
      <c r="B15" s="25"/>
      <c r="C15" s="25"/>
      <c r="D15" s="29" t="s">
        <v>74</v>
      </c>
      <c r="E15" s="29" t="s">
        <v>77</v>
      </c>
      <c r="F15" s="29" t="s">
        <v>78</v>
      </c>
      <c r="G15" s="29" t="s">
        <v>79</v>
      </c>
      <c r="H15" s="29" t="s">
        <v>81</v>
      </c>
      <c r="I15" s="29" t="s">
        <v>82</v>
      </c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30" t="s">
        <v>83</v>
      </c>
      <c r="B16">
        <v>0.20625</v>
      </c>
      <c r="C16" s="31" t="s">
        <v>84</v>
      </c>
      <c r="D16" s="1">
        <v>25835.0</v>
      </c>
      <c r="E16" s="1">
        <v>2.0</v>
      </c>
      <c r="F16" t="str">
        <f t="shared" ref="F16:F18" si="2">E16*D16</f>
        <v>51670</v>
      </c>
      <c r="G16" t="str">
        <f>B3/B2</f>
        <v>0.08</v>
      </c>
      <c r="H16" t="str">
        <f>F16/G16</f>
        <v>645875</v>
      </c>
      <c r="I16" t="str">
        <f>H16/B2</f>
        <v>16.146875</v>
      </c>
    </row>
    <row r="17">
      <c r="A17" s="30" t="s">
        <v>85</v>
      </c>
      <c r="B17" s="30">
        <v>0.53</v>
      </c>
      <c r="C17" s="31" t="s">
        <v>84</v>
      </c>
      <c r="D17" s="1">
        <v>39115.0</v>
      </c>
      <c r="E17" s="1">
        <v>2.0</v>
      </c>
      <c r="F17" t="str">
        <f t="shared" si="2"/>
        <v>78230</v>
      </c>
      <c r="G17" t="str">
        <f>B4/B2</f>
        <v>0.0165</v>
      </c>
      <c r="H17" t="str">
        <f>round(F17/G17,0)</f>
        <v>4741212</v>
      </c>
      <c r="I17" t="str">
        <f>H17/B2</f>
        <v>118.5303</v>
      </c>
    </row>
    <row r="18">
      <c r="A18" s="30" t="s">
        <v>87</v>
      </c>
      <c r="B18">
        <v>0.10931249999999999</v>
      </c>
      <c r="C18" s="31" t="s">
        <v>88</v>
      </c>
      <c r="D18" s="1">
        <v>27411.0</v>
      </c>
      <c r="E18" s="1">
        <v>2.0</v>
      </c>
      <c r="F18" t="str">
        <f t="shared" si="2"/>
        <v>54822</v>
      </c>
      <c r="G18" t="str">
        <f>B3/B2</f>
        <v>0.08</v>
      </c>
      <c r="H18" t="str">
        <f>F18/G18</f>
        <v>685275</v>
      </c>
      <c r="I18" t="str">
        <f>H18/B2</f>
        <v>17.131875</v>
      </c>
    </row>
    <row r="20">
      <c r="A20" s="1" t="s">
        <v>89</v>
      </c>
      <c r="B20" s="1">
        <v>0.05</v>
      </c>
    </row>
    <row r="21">
      <c r="A21" s="1" t="s">
        <v>90</v>
      </c>
      <c r="B21" s="1">
        <v>0.2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14"/>
    <col customWidth="1" min="8" max="8" width="31.29"/>
    <col customWidth="1" min="12" max="12" width="30.14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7</v>
      </c>
    </row>
    <row r="2">
      <c r="A2" s="2" t="s">
        <v>8</v>
      </c>
      <c r="B2" s="5">
        <v>7723.0</v>
      </c>
      <c r="C2" s="5">
        <v>687.0</v>
      </c>
      <c r="D2" s="5">
        <v>134.0</v>
      </c>
      <c r="E2" s="5">
        <v>70.0</v>
      </c>
      <c r="F2" t="str">
        <f t="shared" ref="F2:F24" si="1">round(D2/C2,4)</f>
        <v>0.1951</v>
      </c>
      <c r="G2" t="str">
        <f t="shared" ref="G2:G24" si="2">round(E2/C2,4)</f>
        <v>0.1019</v>
      </c>
    </row>
    <row r="3">
      <c r="A3" s="2" t="s">
        <v>16</v>
      </c>
      <c r="B3" s="5">
        <v>9102.0</v>
      </c>
      <c r="C3" s="5">
        <v>779.0</v>
      </c>
      <c r="D3" s="5">
        <v>147.0</v>
      </c>
      <c r="E3" s="5">
        <v>70.0</v>
      </c>
      <c r="F3" t="str">
        <f t="shared" si="1"/>
        <v>0.1887</v>
      </c>
      <c r="G3" t="str">
        <f t="shared" si="2"/>
        <v>0.0899</v>
      </c>
      <c r="I3" s="1" t="s">
        <v>17</v>
      </c>
    </row>
    <row r="4">
      <c r="A4" s="2" t="s">
        <v>19</v>
      </c>
      <c r="B4" s="5">
        <v>10511.0</v>
      </c>
      <c r="C4" s="5">
        <v>909.0</v>
      </c>
      <c r="D4" s="5">
        <v>167.0</v>
      </c>
      <c r="E4" s="5">
        <v>95.0</v>
      </c>
      <c r="F4" t="str">
        <f t="shared" si="1"/>
        <v>0.1837</v>
      </c>
      <c r="G4" t="str">
        <f t="shared" si="2"/>
        <v>0.1045</v>
      </c>
      <c r="I4" s="1" t="s">
        <v>20</v>
      </c>
    </row>
    <row r="5">
      <c r="A5" s="2" t="s">
        <v>21</v>
      </c>
      <c r="B5" s="5">
        <v>9871.0</v>
      </c>
      <c r="C5" s="5">
        <v>836.0</v>
      </c>
      <c r="D5" s="5">
        <v>156.0</v>
      </c>
      <c r="E5" s="5">
        <v>105.0</v>
      </c>
      <c r="F5" t="str">
        <f t="shared" si="1"/>
        <v>0.1866</v>
      </c>
      <c r="G5" t="str">
        <f t="shared" si="2"/>
        <v>0.1256</v>
      </c>
    </row>
    <row r="6">
      <c r="A6" s="2" t="s">
        <v>22</v>
      </c>
      <c r="B6" s="5">
        <v>10014.0</v>
      </c>
      <c r="C6" s="5">
        <v>837.0</v>
      </c>
      <c r="D6" s="5">
        <v>163.0</v>
      </c>
      <c r="E6" s="5">
        <v>64.0</v>
      </c>
      <c r="F6" t="str">
        <f t="shared" si="1"/>
        <v>0.1947</v>
      </c>
      <c r="G6" t="str">
        <f t="shared" si="2"/>
        <v>0.0765</v>
      </c>
      <c r="H6" s="6" t="s">
        <v>24</v>
      </c>
      <c r="I6" s="8" t="s">
        <v>26</v>
      </c>
      <c r="J6" s="8" t="s">
        <v>34</v>
      </c>
      <c r="L6" s="9" t="s">
        <v>35</v>
      </c>
      <c r="M6" s="8" t="s">
        <v>26</v>
      </c>
      <c r="N6" s="8" t="s">
        <v>34</v>
      </c>
    </row>
    <row r="7">
      <c r="A7" s="2" t="s">
        <v>27</v>
      </c>
      <c r="B7" s="5">
        <v>9670.0</v>
      </c>
      <c r="C7" s="5">
        <v>823.0</v>
      </c>
      <c r="D7" s="5">
        <v>138.0</v>
      </c>
      <c r="E7" s="5">
        <v>82.0</v>
      </c>
      <c r="F7" t="str">
        <f t="shared" si="1"/>
        <v>0.1677</v>
      </c>
      <c r="G7" t="str">
        <f t="shared" si="2"/>
        <v>0.0996</v>
      </c>
      <c r="H7" s="11" t="s">
        <v>2</v>
      </c>
      <c r="I7" s="12" t="str">
        <f>sum(C2:C24)</f>
        <v>17293</v>
      </c>
      <c r="J7" s="15" t="str">
        <f>sum('Copy of Experiment'!C2:C24)</f>
        <v>17260</v>
      </c>
      <c r="L7" s="19" t="s">
        <v>2</v>
      </c>
      <c r="M7" s="20">
        <v>17293.0</v>
      </c>
      <c r="N7" s="19">
        <v>17260.0</v>
      </c>
    </row>
    <row r="8">
      <c r="A8" s="2" t="s">
        <v>29</v>
      </c>
      <c r="B8" s="5">
        <v>9008.0</v>
      </c>
      <c r="C8" s="5">
        <v>748.0</v>
      </c>
      <c r="D8" s="5">
        <v>146.0</v>
      </c>
      <c r="E8" s="5">
        <v>76.0</v>
      </c>
      <c r="F8" t="str">
        <f t="shared" si="1"/>
        <v>0.1952</v>
      </c>
      <c r="G8" t="str">
        <f t="shared" si="2"/>
        <v>0.1016</v>
      </c>
      <c r="H8" s="11" t="s">
        <v>3</v>
      </c>
      <c r="I8" s="12" t="str">
        <f>sum(D2:D24)</f>
        <v>3785</v>
      </c>
      <c r="J8" s="12" t="str">
        <f>sum('Copy of Experiment'!D2:D24)</f>
        <v>3423</v>
      </c>
      <c r="L8" s="19" t="s">
        <v>4</v>
      </c>
      <c r="M8" s="20">
        <v>2033.0</v>
      </c>
      <c r="N8" s="20">
        <v>1945.0</v>
      </c>
    </row>
    <row r="9">
      <c r="A9" s="2" t="s">
        <v>30</v>
      </c>
      <c r="B9" s="5">
        <v>7434.0</v>
      </c>
      <c r="C9" s="5">
        <v>632.0</v>
      </c>
      <c r="D9" s="5">
        <v>110.0</v>
      </c>
      <c r="E9" s="5">
        <v>70.0</v>
      </c>
      <c r="F9" t="str">
        <f t="shared" si="1"/>
        <v>0.1741</v>
      </c>
      <c r="G9" t="str">
        <f t="shared" si="2"/>
        <v>0.1108</v>
      </c>
      <c r="H9" s="24" t="s">
        <v>73</v>
      </c>
      <c r="I9" s="26" t="str">
        <f t="shared" ref="I9:J9" si="3">round(I8/I7,4)</f>
        <v>0.2189</v>
      </c>
      <c r="J9" s="26" t="str">
        <f t="shared" si="3"/>
        <v>0.1983</v>
      </c>
      <c r="L9" s="27" t="s">
        <v>75</v>
      </c>
      <c r="M9" s="27">
        <v>0.1176</v>
      </c>
      <c r="N9" s="27">
        <v>0.1127</v>
      </c>
    </row>
    <row r="10">
      <c r="A10" s="2" t="s">
        <v>31</v>
      </c>
      <c r="B10" s="5">
        <v>8459.0</v>
      </c>
      <c r="C10" s="5">
        <v>691.0</v>
      </c>
      <c r="D10" s="5">
        <v>131.0</v>
      </c>
      <c r="E10" s="5">
        <v>60.0</v>
      </c>
      <c r="F10" t="str">
        <f t="shared" si="1"/>
        <v>0.1896</v>
      </c>
      <c r="G10" t="str">
        <f t="shared" si="2"/>
        <v>0.0868</v>
      </c>
      <c r="H10" s="1" t="s">
        <v>76</v>
      </c>
      <c r="I10" s="7">
        <v>0.20860706740369866</v>
      </c>
      <c r="L10" s="1" t="s">
        <v>76</v>
      </c>
      <c r="M10" s="7" t="str">
        <f>(M8+N8)/(M7+N7)</f>
        <v>0.1151274853</v>
      </c>
    </row>
    <row r="11">
      <c r="A11" s="2" t="s">
        <v>32</v>
      </c>
      <c r="B11" s="5">
        <v>10667.0</v>
      </c>
      <c r="C11" s="5">
        <v>861.0</v>
      </c>
      <c r="D11" s="5">
        <v>165.0</v>
      </c>
      <c r="E11" s="5">
        <v>97.0</v>
      </c>
      <c r="F11" t="str">
        <f t="shared" si="1"/>
        <v>0.1916</v>
      </c>
      <c r="G11" t="str">
        <f t="shared" si="2"/>
        <v>0.1127</v>
      </c>
      <c r="H11" s="1" t="s">
        <v>80</v>
      </c>
      <c r="I11" s="32" t="str">
        <f>sqrt(I10*(1-I10)*(1/I7+1/J7))</f>
        <v>0.004371675385</v>
      </c>
      <c r="L11" s="1" t="s">
        <v>80</v>
      </c>
      <c r="M11" s="32" t="str">
        <f>sqrt(M10*(1-M10)*(1/M7+1/N7))</f>
        <v>0.003434133513</v>
      </c>
    </row>
    <row r="12">
      <c r="A12" s="2" t="s">
        <v>33</v>
      </c>
      <c r="B12" s="5">
        <v>10660.0</v>
      </c>
      <c r="C12" s="5">
        <v>867.0</v>
      </c>
      <c r="D12" s="5">
        <v>196.0</v>
      </c>
      <c r="E12" s="5">
        <v>105.0</v>
      </c>
      <c r="F12" t="str">
        <f t="shared" si="1"/>
        <v>0.2261</v>
      </c>
      <c r="G12" t="str">
        <f t="shared" si="2"/>
        <v>0.1211</v>
      </c>
      <c r="H12" s="1" t="s">
        <v>86</v>
      </c>
      <c r="I12" s="33" t="str">
        <f>round(I11*1.96,4)</f>
        <v>0.0086</v>
      </c>
      <c r="J12" s="34"/>
      <c r="L12" s="1" t="s">
        <v>86</v>
      </c>
      <c r="M12" s="7" t="str">
        <f>round(M11*1.96,4)</f>
        <v>0.0067</v>
      </c>
    </row>
    <row r="13">
      <c r="A13" s="2" t="s">
        <v>36</v>
      </c>
      <c r="B13" s="5">
        <v>9947.0</v>
      </c>
      <c r="C13" s="5">
        <v>838.0</v>
      </c>
      <c r="D13" s="5">
        <v>162.0</v>
      </c>
      <c r="E13" s="5">
        <v>92.0</v>
      </c>
      <c r="F13" t="str">
        <f t="shared" si="1"/>
        <v>0.1933</v>
      </c>
      <c r="G13" t="str">
        <f t="shared" si="2"/>
        <v>0.1098</v>
      </c>
      <c r="H13" s="1"/>
      <c r="I13" s="35"/>
      <c r="J13" s="36"/>
      <c r="L13" s="1"/>
      <c r="M13" s="7"/>
    </row>
    <row r="14">
      <c r="A14" s="2" t="s">
        <v>37</v>
      </c>
      <c r="B14" s="5">
        <v>8324.0</v>
      </c>
      <c r="C14" s="5">
        <v>665.0</v>
      </c>
      <c r="D14" s="5">
        <v>127.0</v>
      </c>
      <c r="E14" s="5">
        <v>56.0</v>
      </c>
      <c r="F14" t="str">
        <f t="shared" si="1"/>
        <v>0.191</v>
      </c>
      <c r="G14" t="str">
        <f t="shared" si="2"/>
        <v>0.0842</v>
      </c>
      <c r="H14" s="29" t="s">
        <v>91</v>
      </c>
      <c r="I14" s="37" t="str">
        <f>J9-I9</f>
        <v>-0.0206</v>
      </c>
      <c r="J14" s="38"/>
      <c r="L14" s="29" t="s">
        <v>91</v>
      </c>
      <c r="M14" s="7" t="str">
        <f>N9-M9</f>
        <v>-0.0049</v>
      </c>
    </row>
    <row r="15">
      <c r="A15" s="2" t="s">
        <v>38</v>
      </c>
      <c r="B15" s="5">
        <v>9434.0</v>
      </c>
      <c r="C15" s="5">
        <v>673.0</v>
      </c>
      <c r="D15" s="5">
        <v>220.0</v>
      </c>
      <c r="E15" s="5">
        <v>122.0</v>
      </c>
      <c r="F15" t="str">
        <f t="shared" si="1"/>
        <v>0.3269</v>
      </c>
      <c r="G15" t="str">
        <f t="shared" si="2"/>
        <v>0.1813</v>
      </c>
      <c r="H15" s="1" t="s">
        <v>92</v>
      </c>
      <c r="I15" s="7" t="str">
        <f>I14-I12</f>
        <v>-0.0292</v>
      </c>
      <c r="J15" s="7" t="str">
        <f>I14+I12</f>
        <v>-0.012</v>
      </c>
      <c r="L15" s="1" t="s">
        <v>92</v>
      </c>
      <c r="M15" s="7" t="str">
        <f>M14-M12</f>
        <v>-0.0116</v>
      </c>
      <c r="N15" s="7" t="str">
        <f>M14+M12</f>
        <v>0.0018</v>
      </c>
    </row>
    <row r="16">
      <c r="A16" s="2" t="s">
        <v>39</v>
      </c>
      <c r="B16" s="5">
        <v>8687.0</v>
      </c>
      <c r="C16" s="5">
        <v>691.0</v>
      </c>
      <c r="D16" s="5">
        <v>176.0</v>
      </c>
      <c r="E16" s="5">
        <v>128.0</v>
      </c>
      <c r="F16" t="str">
        <f t="shared" si="1"/>
        <v>0.2547</v>
      </c>
      <c r="G16" t="str">
        <f t="shared" si="2"/>
        <v>0.1852</v>
      </c>
      <c r="I16" s="7"/>
      <c r="M16" s="7"/>
    </row>
    <row r="17">
      <c r="A17" s="2" t="s">
        <v>40</v>
      </c>
      <c r="B17" s="5">
        <v>8896.0</v>
      </c>
      <c r="C17" s="5">
        <v>708.0</v>
      </c>
      <c r="D17" s="5">
        <v>161.0</v>
      </c>
      <c r="E17" s="5">
        <v>104.0</v>
      </c>
      <c r="F17" t="str">
        <f t="shared" si="1"/>
        <v>0.2274</v>
      </c>
      <c r="G17" t="str">
        <f t="shared" si="2"/>
        <v>0.1469</v>
      </c>
      <c r="H17" s="39" t="s">
        <v>93</v>
      </c>
      <c r="I17" s="40"/>
      <c r="J17" s="41"/>
      <c r="L17" s="39" t="s">
        <v>93</v>
      </c>
      <c r="M17" s="40"/>
      <c r="N17" s="41"/>
    </row>
    <row r="18">
      <c r="A18" s="2" t="s">
        <v>43</v>
      </c>
      <c r="B18" s="5">
        <v>9535.0</v>
      </c>
      <c r="C18" s="5">
        <v>759.0</v>
      </c>
      <c r="D18" s="5">
        <v>233.0</v>
      </c>
      <c r="E18" s="5">
        <v>124.0</v>
      </c>
      <c r="F18" t="str">
        <f t="shared" si="1"/>
        <v>0.307</v>
      </c>
      <c r="G18" t="str">
        <f t="shared" si="2"/>
        <v>0.1634</v>
      </c>
      <c r="H18" s="42" t="s">
        <v>94</v>
      </c>
      <c r="I18" s="18" t="s">
        <v>95</v>
      </c>
      <c r="J18" s="43"/>
      <c r="L18" s="44" t="s">
        <v>94</v>
      </c>
      <c r="M18" s="45" t="s">
        <v>96</v>
      </c>
      <c r="N18" s="43"/>
    </row>
    <row r="19">
      <c r="A19" s="2" t="s">
        <v>44</v>
      </c>
      <c r="B19" s="5">
        <v>9363.0</v>
      </c>
      <c r="C19" s="5">
        <v>736.0</v>
      </c>
      <c r="D19" s="5">
        <v>154.0</v>
      </c>
      <c r="E19" s="5">
        <v>91.0</v>
      </c>
      <c r="F19" t="str">
        <f t="shared" si="1"/>
        <v>0.2092</v>
      </c>
      <c r="G19" t="str">
        <f t="shared" si="2"/>
        <v>0.1236</v>
      </c>
      <c r="H19" s="46" t="s">
        <v>97</v>
      </c>
      <c r="I19" s="47" t="s">
        <v>95</v>
      </c>
      <c r="J19" s="48"/>
      <c r="L19" s="49" t="s">
        <v>97</v>
      </c>
      <c r="M19" s="50" t="s">
        <v>96</v>
      </c>
      <c r="N19" s="48"/>
    </row>
    <row r="20">
      <c r="A20" s="2" t="s">
        <v>45</v>
      </c>
      <c r="B20" s="5">
        <v>9327.0</v>
      </c>
      <c r="C20" s="5">
        <v>739.0</v>
      </c>
      <c r="D20" s="5">
        <v>196.0</v>
      </c>
      <c r="E20" s="5">
        <v>86.0</v>
      </c>
      <c r="F20" t="str">
        <f t="shared" si="1"/>
        <v>0.2652</v>
      </c>
      <c r="G20" t="str">
        <f t="shared" si="2"/>
        <v>0.1164</v>
      </c>
      <c r="H20" s="1"/>
    </row>
    <row r="21">
      <c r="A21" s="2" t="s">
        <v>46</v>
      </c>
      <c r="B21" s="5">
        <v>9345.0</v>
      </c>
      <c r="C21" s="5">
        <v>734.0</v>
      </c>
      <c r="D21" s="5">
        <v>167.0</v>
      </c>
      <c r="E21" s="5">
        <v>75.0</v>
      </c>
      <c r="F21" t="str">
        <f t="shared" si="1"/>
        <v>0.2275</v>
      </c>
      <c r="G21" t="str">
        <f t="shared" si="2"/>
        <v>0.1022</v>
      </c>
      <c r="H21" s="51"/>
    </row>
    <row r="22">
      <c r="A22" s="2" t="s">
        <v>48</v>
      </c>
      <c r="B22" s="5">
        <v>8890.0</v>
      </c>
      <c r="C22" s="5">
        <v>706.0</v>
      </c>
      <c r="D22" s="5">
        <v>174.0</v>
      </c>
      <c r="E22" s="5">
        <v>101.0</v>
      </c>
      <c r="F22" t="str">
        <f t="shared" si="1"/>
        <v>0.2465</v>
      </c>
      <c r="G22" t="str">
        <f t="shared" si="2"/>
        <v>0.1431</v>
      </c>
    </row>
    <row r="23">
      <c r="A23" s="2" t="s">
        <v>49</v>
      </c>
      <c r="B23" s="5">
        <v>8460.0</v>
      </c>
      <c r="C23" s="5">
        <v>681.0</v>
      </c>
      <c r="D23" s="5">
        <v>156.0</v>
      </c>
      <c r="E23" s="5">
        <v>93.0</v>
      </c>
      <c r="F23" t="str">
        <f t="shared" si="1"/>
        <v>0.2291</v>
      </c>
      <c r="G23" t="str">
        <f t="shared" si="2"/>
        <v>0.1366</v>
      </c>
    </row>
    <row r="24">
      <c r="A24" s="2" t="s">
        <v>51</v>
      </c>
      <c r="B24" s="5">
        <v>8836.0</v>
      </c>
      <c r="C24" s="5">
        <v>693.0</v>
      </c>
      <c r="D24" s="5">
        <v>206.0</v>
      </c>
      <c r="E24" s="5">
        <v>67.0</v>
      </c>
      <c r="F24" t="str">
        <f t="shared" si="1"/>
        <v>0.2973</v>
      </c>
      <c r="G24" t="str">
        <f t="shared" si="2"/>
        <v>0.0967</v>
      </c>
    </row>
    <row r="25">
      <c r="A25" s="2" t="s">
        <v>52</v>
      </c>
      <c r="B25" s="5">
        <v>9437.0</v>
      </c>
      <c r="C25" s="5">
        <v>788.0</v>
      </c>
      <c r="D25" s="2"/>
      <c r="E25" s="14"/>
    </row>
    <row r="26">
      <c r="A26" s="2" t="s">
        <v>53</v>
      </c>
      <c r="B26" s="5">
        <v>9420.0</v>
      </c>
      <c r="C26" s="5">
        <v>781.0</v>
      </c>
      <c r="D26" s="2"/>
      <c r="E26" s="14"/>
    </row>
    <row r="27">
      <c r="A27" s="2" t="s">
        <v>54</v>
      </c>
      <c r="B27" s="5">
        <v>9570.0</v>
      </c>
      <c r="C27" s="5">
        <v>805.0</v>
      </c>
      <c r="D27" s="2"/>
      <c r="E27" s="14"/>
    </row>
    <row r="28">
      <c r="A28" s="2" t="s">
        <v>55</v>
      </c>
      <c r="B28" s="5">
        <v>9921.0</v>
      </c>
      <c r="C28" s="5">
        <v>830.0</v>
      </c>
      <c r="D28" s="2"/>
      <c r="E28" s="14"/>
    </row>
    <row r="29">
      <c r="A29" s="2" t="s">
        <v>57</v>
      </c>
      <c r="B29" s="5">
        <v>9424.0</v>
      </c>
      <c r="C29" s="5">
        <v>781.0</v>
      </c>
      <c r="D29" s="2"/>
      <c r="E29" s="14"/>
    </row>
    <row r="30">
      <c r="A30" s="2" t="s">
        <v>58</v>
      </c>
      <c r="B30" s="5">
        <v>9010.0</v>
      </c>
      <c r="C30" s="5">
        <v>756.0</v>
      </c>
      <c r="D30" s="2"/>
      <c r="E30" s="14"/>
    </row>
    <row r="31">
      <c r="A31" s="2" t="s">
        <v>59</v>
      </c>
      <c r="B31" s="5">
        <v>9656.0</v>
      </c>
      <c r="C31" s="5">
        <v>825.0</v>
      </c>
      <c r="D31" s="2"/>
      <c r="E31" s="14"/>
    </row>
    <row r="32">
      <c r="A32" s="2" t="s">
        <v>60</v>
      </c>
      <c r="B32" s="5">
        <v>10419.0</v>
      </c>
      <c r="C32" s="5">
        <v>874.0</v>
      </c>
      <c r="D32" s="2"/>
      <c r="E32" s="14"/>
    </row>
    <row r="33">
      <c r="A33" s="2" t="s">
        <v>61</v>
      </c>
      <c r="B33" s="5">
        <v>9880.0</v>
      </c>
      <c r="C33" s="5">
        <v>830.0</v>
      </c>
      <c r="D33" s="2"/>
      <c r="E33" s="14"/>
    </row>
    <row r="34">
      <c r="A34" s="2" t="s">
        <v>62</v>
      </c>
      <c r="B34" s="5">
        <v>10134.0</v>
      </c>
      <c r="C34" s="5">
        <v>801.0</v>
      </c>
      <c r="D34" s="2"/>
      <c r="E34" s="14"/>
    </row>
    <row r="35">
      <c r="A35" s="2" t="s">
        <v>63</v>
      </c>
      <c r="B35" s="5">
        <v>9717.0</v>
      </c>
      <c r="C35" s="5">
        <v>814.0</v>
      </c>
      <c r="D35" s="2"/>
      <c r="E35" s="14"/>
    </row>
    <row r="36">
      <c r="A36" s="2" t="s">
        <v>64</v>
      </c>
      <c r="B36" s="5">
        <v>9192.0</v>
      </c>
      <c r="C36" s="5">
        <v>735.0</v>
      </c>
      <c r="D36" s="2"/>
      <c r="E36" s="14"/>
    </row>
    <row r="37">
      <c r="A37" s="2" t="s">
        <v>65</v>
      </c>
      <c r="B37" s="5">
        <v>8630.0</v>
      </c>
      <c r="C37" s="5">
        <v>743.0</v>
      </c>
      <c r="D37" s="2"/>
      <c r="E37" s="14"/>
    </row>
    <row r="38">
      <c r="A38" s="2" t="s">
        <v>66</v>
      </c>
      <c r="B38" s="5">
        <v>8970.0</v>
      </c>
      <c r="C38" s="5">
        <v>722.0</v>
      </c>
      <c r="D38" s="2"/>
      <c r="E38" s="14"/>
    </row>
    <row r="39">
      <c r="A39" s="3"/>
      <c r="B39" s="5"/>
      <c r="C39" s="34"/>
      <c r="D39" s="2"/>
      <c r="E39" s="14"/>
    </row>
    <row r="40">
      <c r="A40" s="6" t="s">
        <v>98</v>
      </c>
      <c r="B40" s="5"/>
      <c r="C40" s="34"/>
      <c r="D40" s="2"/>
      <c r="E40" s="52" t="s">
        <v>99</v>
      </c>
      <c r="F40" s="53"/>
      <c r="G40" s="53"/>
      <c r="H40" s="54"/>
    </row>
    <row r="41">
      <c r="A41" s="11" t="s">
        <v>67</v>
      </c>
      <c r="B41" s="12" t="str">
        <f t="shared" ref="B41:C41" si="4">sum(B2:B38)</f>
        <v>345543</v>
      </c>
      <c r="C41" s="15" t="str">
        <f t="shared" si="4"/>
        <v>28378</v>
      </c>
      <c r="D41" s="2"/>
      <c r="E41" s="55" t="s">
        <v>100</v>
      </c>
      <c r="G41" t="str">
        <f>round(sqrt(0.5*(1-0.5)/(B41+B46)),4)</f>
        <v>0.0006</v>
      </c>
      <c r="H41" s="43"/>
    </row>
    <row r="42">
      <c r="A42" s="11" t="s">
        <v>69</v>
      </c>
      <c r="B42" s="59" t="str">
        <f>C41+B41</f>
        <v>373921</v>
      </c>
      <c r="C42" s="22"/>
      <c r="D42" s="2"/>
      <c r="E42" s="55" t="s">
        <v>86</v>
      </c>
      <c r="G42" t="str">
        <f>round(G41*1.96,4)</f>
        <v>0.0012</v>
      </c>
      <c r="H42" s="43"/>
    </row>
    <row r="43">
      <c r="A43" s="23" t="s">
        <v>72</v>
      </c>
      <c r="B43" s="28">
        <v>0.5</v>
      </c>
      <c r="E43" s="62" t="s">
        <v>92</v>
      </c>
      <c r="F43" s="1"/>
      <c r="G43" s="1" t="str">
        <f>0.5-G42</f>
        <v>0.4988</v>
      </c>
      <c r="H43" s="43" t="str">
        <f>0.5+G42</f>
        <v>0.5012</v>
      </c>
    </row>
    <row r="44">
      <c r="E44" s="63" t="s">
        <v>104</v>
      </c>
      <c r="F44" s="64"/>
      <c r="G44" s="64" t="str">
        <f>round(B41/(B41+B46),4)</f>
        <v>0.5006</v>
      </c>
      <c r="H44" s="48"/>
    </row>
    <row r="45">
      <c r="A45" s="9" t="s">
        <v>106</v>
      </c>
    </row>
    <row r="46">
      <c r="A46" s="17" t="s">
        <v>67</v>
      </c>
      <c r="B46" s="12">
        <v>344660.0</v>
      </c>
      <c r="C46" s="15">
        <v>28325.0</v>
      </c>
      <c r="E46" s="52" t="s">
        <v>107</v>
      </c>
      <c r="F46" s="53"/>
      <c r="G46" s="53"/>
      <c r="H46" s="54"/>
    </row>
    <row r="47">
      <c r="A47" s="17" t="s">
        <v>69</v>
      </c>
      <c r="B47" s="21">
        <v>372985.0</v>
      </c>
      <c r="C47" s="22"/>
      <c r="E47" s="55" t="s">
        <v>100</v>
      </c>
      <c r="G47" t="str">
        <f>round(sqrt(0.5*(1-0.5)/(C41+C46)),4)</f>
        <v>0.0021</v>
      </c>
      <c r="H47" s="43"/>
    </row>
    <row r="48">
      <c r="A48" s="23" t="s">
        <v>72</v>
      </c>
      <c r="B48" s="28">
        <v>0.5</v>
      </c>
      <c r="E48" s="55" t="s">
        <v>86</v>
      </c>
      <c r="G48" t="str">
        <f>round(G47*1.96,4)</f>
        <v>0.0041</v>
      </c>
      <c r="H48" s="43"/>
    </row>
    <row r="49">
      <c r="E49" s="62" t="s">
        <v>92</v>
      </c>
      <c r="F49" s="1"/>
      <c r="G49" s="1" t="str">
        <f>0.5-G48</f>
        <v>0.4959</v>
      </c>
      <c r="H49" s="43" t="str">
        <f>0.5+G48</f>
        <v>0.5041</v>
      </c>
    </row>
    <row r="50">
      <c r="E50" s="63" t="s">
        <v>104</v>
      </c>
      <c r="F50" s="64"/>
      <c r="G50" s="64" t="str">
        <f>round(C41/(C41+C46),4)</f>
        <v>0.5005</v>
      </c>
      <c r="H50" s="48"/>
    </row>
    <row r="52">
      <c r="E52" s="52" t="s">
        <v>111</v>
      </c>
      <c r="F52" s="53"/>
      <c r="G52" s="53"/>
      <c r="H52" s="54"/>
    </row>
    <row r="53">
      <c r="E53" s="62" t="s">
        <v>112</v>
      </c>
      <c r="G53" t="str">
        <f>round(C41/B41,4)</f>
        <v>0.0821</v>
      </c>
      <c r="H53" s="60" t="s">
        <v>113</v>
      </c>
    </row>
    <row r="54">
      <c r="E54" s="62" t="s">
        <v>114</v>
      </c>
      <c r="G54" t="str">
        <f>round(sqrt((G53*(1-G53)/B41)),4)</f>
        <v>0.0005</v>
      </c>
      <c r="H54" s="43"/>
    </row>
    <row r="55">
      <c r="E55" s="62" t="s">
        <v>86</v>
      </c>
      <c r="G55" t="str">
        <f>round(1.96*G54,4)</f>
        <v>0.001</v>
      </c>
      <c r="H55" s="43"/>
    </row>
    <row r="56">
      <c r="D56" s="51"/>
      <c r="E56" s="62" t="s">
        <v>92</v>
      </c>
      <c r="G56" t="str">
        <f>G53-G55</f>
        <v>0.0811</v>
      </c>
      <c r="H56" s="43" t="str">
        <f>G53+G55</f>
        <v>0.0831</v>
      </c>
    </row>
    <row r="57">
      <c r="E57" s="62" t="s">
        <v>115</v>
      </c>
      <c r="G57" t="str">
        <f>round(C46/B46,4)</f>
        <v>0.0822</v>
      </c>
      <c r="H57" s="43"/>
    </row>
    <row r="58">
      <c r="E58" s="61"/>
      <c r="H58" s="43"/>
    </row>
    <row r="59">
      <c r="C59" s="1"/>
      <c r="E59" s="61"/>
      <c r="H59" s="43"/>
    </row>
    <row r="60">
      <c r="C60" s="1"/>
      <c r="E60" s="70"/>
      <c r="F60" s="64"/>
      <c r="G60" s="64"/>
      <c r="H60" s="48"/>
    </row>
    <row r="61">
      <c r="C61" s="1"/>
    </row>
    <row r="62">
      <c r="C62" s="51"/>
    </row>
  </sheetData>
  <mergeCells count="4">
    <mergeCell ref="B42:C42"/>
    <mergeCell ref="B43:C43"/>
    <mergeCell ref="B48:C48"/>
    <mergeCell ref="B47:C4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57"/>
  </cols>
  <sheetData>
    <row r="1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7</v>
      </c>
    </row>
    <row r="2">
      <c r="A2" s="2" t="s">
        <v>8</v>
      </c>
      <c r="B2" s="5">
        <v>7716.0</v>
      </c>
      <c r="C2" s="5">
        <v>686.0</v>
      </c>
      <c r="D2" s="5">
        <v>105.0</v>
      </c>
      <c r="E2" s="5">
        <v>34.0</v>
      </c>
      <c r="F2" t="str">
        <f t="shared" ref="F2:F24" si="1">round(D2/C2,4)</f>
        <v>0.1531</v>
      </c>
      <c r="G2" t="str">
        <f t="shared" ref="G2:G24" si="2">round(E2/C2,4)</f>
        <v>0.0496</v>
      </c>
    </row>
    <row r="3">
      <c r="A3" s="2" t="s">
        <v>16</v>
      </c>
      <c r="B3" s="5">
        <v>9288.0</v>
      </c>
      <c r="C3" s="5">
        <v>785.0</v>
      </c>
      <c r="D3" s="5">
        <v>116.0</v>
      </c>
      <c r="E3" s="5">
        <v>91.0</v>
      </c>
      <c r="F3" t="str">
        <f t="shared" si="1"/>
        <v>0.1478</v>
      </c>
      <c r="G3" t="str">
        <f t="shared" si="2"/>
        <v>0.1159</v>
      </c>
    </row>
    <row r="4">
      <c r="A4" s="2" t="s">
        <v>19</v>
      </c>
      <c r="B4" s="5">
        <v>10480.0</v>
      </c>
      <c r="C4" s="5">
        <v>884.0</v>
      </c>
      <c r="D4" s="5">
        <v>145.0</v>
      </c>
      <c r="E4" s="5">
        <v>79.0</v>
      </c>
      <c r="F4" t="str">
        <f t="shared" si="1"/>
        <v>0.164</v>
      </c>
      <c r="G4" t="str">
        <f t="shared" si="2"/>
        <v>0.0894</v>
      </c>
    </row>
    <row r="5">
      <c r="A5" s="2" t="s">
        <v>21</v>
      </c>
      <c r="B5" s="5">
        <v>9867.0</v>
      </c>
      <c r="C5" s="5">
        <v>827.0</v>
      </c>
      <c r="D5" s="5">
        <v>138.0</v>
      </c>
      <c r="E5" s="5">
        <v>92.0</v>
      </c>
      <c r="F5" t="str">
        <f t="shared" si="1"/>
        <v>0.1669</v>
      </c>
      <c r="G5" t="str">
        <f t="shared" si="2"/>
        <v>0.1112</v>
      </c>
    </row>
    <row r="6">
      <c r="A6" s="2" t="s">
        <v>22</v>
      </c>
      <c r="B6" s="5">
        <v>9793.0</v>
      </c>
      <c r="C6" s="5">
        <v>832.0</v>
      </c>
      <c r="D6" s="5">
        <v>140.0</v>
      </c>
      <c r="E6" s="5">
        <v>94.0</v>
      </c>
      <c r="F6" t="str">
        <f t="shared" si="1"/>
        <v>0.1683</v>
      </c>
      <c r="G6" t="str">
        <f t="shared" si="2"/>
        <v>0.113</v>
      </c>
    </row>
    <row r="7">
      <c r="A7" s="2" t="s">
        <v>27</v>
      </c>
      <c r="B7" s="5">
        <v>9500.0</v>
      </c>
      <c r="C7" s="5">
        <v>788.0</v>
      </c>
      <c r="D7" s="5">
        <v>129.0</v>
      </c>
      <c r="E7" s="5">
        <v>61.0</v>
      </c>
      <c r="F7" t="str">
        <f t="shared" si="1"/>
        <v>0.1637</v>
      </c>
      <c r="G7" t="str">
        <f t="shared" si="2"/>
        <v>0.0774</v>
      </c>
    </row>
    <row r="8">
      <c r="A8" s="2" t="s">
        <v>29</v>
      </c>
      <c r="B8" s="5">
        <v>9088.0</v>
      </c>
      <c r="C8" s="5">
        <v>780.0</v>
      </c>
      <c r="D8" s="5">
        <v>127.0</v>
      </c>
      <c r="E8" s="5">
        <v>44.0</v>
      </c>
      <c r="F8" t="str">
        <f t="shared" si="1"/>
        <v>0.1628</v>
      </c>
      <c r="G8" t="str">
        <f t="shared" si="2"/>
        <v>0.0564</v>
      </c>
    </row>
    <row r="9">
      <c r="A9" s="2" t="s">
        <v>30</v>
      </c>
      <c r="B9" s="5">
        <v>7664.0</v>
      </c>
      <c r="C9" s="5">
        <v>652.0</v>
      </c>
      <c r="D9" s="5">
        <v>94.0</v>
      </c>
      <c r="E9" s="5">
        <v>62.0</v>
      </c>
      <c r="F9" t="str">
        <f t="shared" si="1"/>
        <v>0.1442</v>
      </c>
      <c r="G9" t="str">
        <f t="shared" si="2"/>
        <v>0.0951</v>
      </c>
    </row>
    <row r="10">
      <c r="A10" s="2" t="s">
        <v>31</v>
      </c>
      <c r="B10" s="5">
        <v>8434.0</v>
      </c>
      <c r="C10" s="5">
        <v>697.0</v>
      </c>
      <c r="D10" s="5">
        <v>120.0</v>
      </c>
      <c r="E10" s="5">
        <v>77.0</v>
      </c>
      <c r="F10" t="str">
        <f t="shared" si="1"/>
        <v>0.1722</v>
      </c>
      <c r="G10" t="str">
        <f t="shared" si="2"/>
        <v>0.1105</v>
      </c>
    </row>
    <row r="11">
      <c r="A11" s="2" t="s">
        <v>32</v>
      </c>
      <c r="B11" s="5">
        <v>10496.0</v>
      </c>
      <c r="C11" s="5">
        <v>860.0</v>
      </c>
      <c r="D11" s="5">
        <v>153.0</v>
      </c>
      <c r="E11" s="5">
        <v>98.0</v>
      </c>
      <c r="F11" t="str">
        <f t="shared" si="1"/>
        <v>0.1779</v>
      </c>
      <c r="G11" t="str">
        <f t="shared" si="2"/>
        <v>0.114</v>
      </c>
    </row>
    <row r="12">
      <c r="A12" s="2" t="s">
        <v>33</v>
      </c>
      <c r="B12" s="5">
        <v>10551.0</v>
      </c>
      <c r="C12" s="5">
        <v>864.0</v>
      </c>
      <c r="D12" s="5">
        <v>143.0</v>
      </c>
      <c r="E12" s="5">
        <v>71.0</v>
      </c>
      <c r="F12" t="str">
        <f t="shared" si="1"/>
        <v>0.1655</v>
      </c>
      <c r="G12" t="str">
        <f t="shared" si="2"/>
        <v>0.0822</v>
      </c>
    </row>
    <row r="13">
      <c r="A13" s="2" t="s">
        <v>36</v>
      </c>
      <c r="B13" s="5">
        <v>9737.0</v>
      </c>
      <c r="C13" s="5">
        <v>801.0</v>
      </c>
      <c r="D13" s="5">
        <v>128.0</v>
      </c>
      <c r="E13" s="5">
        <v>70.0</v>
      </c>
      <c r="F13" t="str">
        <f t="shared" si="1"/>
        <v>0.1598</v>
      </c>
      <c r="G13" t="str">
        <f t="shared" si="2"/>
        <v>0.0874</v>
      </c>
    </row>
    <row r="14">
      <c r="A14" s="2" t="s">
        <v>37</v>
      </c>
      <c r="B14" s="5">
        <v>8176.0</v>
      </c>
      <c r="C14" s="5">
        <v>642.0</v>
      </c>
      <c r="D14" s="5">
        <v>122.0</v>
      </c>
      <c r="E14" s="5">
        <v>68.0</v>
      </c>
      <c r="F14" t="str">
        <f t="shared" si="1"/>
        <v>0.19</v>
      </c>
      <c r="G14" t="str">
        <f t="shared" si="2"/>
        <v>0.1059</v>
      </c>
    </row>
    <row r="15">
      <c r="A15" s="2" t="s">
        <v>38</v>
      </c>
      <c r="B15" s="5">
        <v>9402.0</v>
      </c>
      <c r="C15" s="5">
        <v>697.0</v>
      </c>
      <c r="D15" s="5">
        <v>194.0</v>
      </c>
      <c r="E15" s="5">
        <v>94.0</v>
      </c>
      <c r="F15" t="str">
        <f t="shared" si="1"/>
        <v>0.2783</v>
      </c>
      <c r="G15" t="str">
        <f t="shared" si="2"/>
        <v>0.1349</v>
      </c>
    </row>
    <row r="16">
      <c r="A16" s="2" t="s">
        <v>39</v>
      </c>
      <c r="B16" s="5">
        <v>8669.0</v>
      </c>
      <c r="C16" s="5">
        <v>669.0</v>
      </c>
      <c r="D16" s="5">
        <v>127.0</v>
      </c>
      <c r="E16" s="5">
        <v>81.0</v>
      </c>
      <c r="F16" t="str">
        <f t="shared" si="1"/>
        <v>0.1898</v>
      </c>
      <c r="G16" t="str">
        <f t="shared" si="2"/>
        <v>0.1211</v>
      </c>
    </row>
    <row r="17">
      <c r="A17" s="2" t="s">
        <v>40</v>
      </c>
      <c r="B17" s="5">
        <v>8881.0</v>
      </c>
      <c r="C17" s="5">
        <v>693.0</v>
      </c>
      <c r="D17" s="5">
        <v>153.0</v>
      </c>
      <c r="E17" s="5">
        <v>101.0</v>
      </c>
      <c r="F17" t="str">
        <f t="shared" si="1"/>
        <v>0.2208</v>
      </c>
      <c r="G17" t="str">
        <f t="shared" si="2"/>
        <v>0.1457</v>
      </c>
    </row>
    <row r="18">
      <c r="A18" s="2" t="s">
        <v>43</v>
      </c>
      <c r="B18" s="5">
        <v>9655.0</v>
      </c>
      <c r="C18" s="5">
        <v>771.0</v>
      </c>
      <c r="D18" s="5">
        <v>213.0</v>
      </c>
      <c r="E18" s="5">
        <v>119.0</v>
      </c>
      <c r="F18" t="str">
        <f t="shared" si="1"/>
        <v>0.2763</v>
      </c>
      <c r="G18" t="str">
        <f t="shared" si="2"/>
        <v>0.1543</v>
      </c>
    </row>
    <row r="19">
      <c r="A19" s="2" t="s">
        <v>44</v>
      </c>
      <c r="B19" s="5">
        <v>9396.0</v>
      </c>
      <c r="C19" s="5">
        <v>736.0</v>
      </c>
      <c r="D19" s="5">
        <v>162.0</v>
      </c>
      <c r="E19" s="5">
        <v>120.0</v>
      </c>
      <c r="F19" t="str">
        <f t="shared" si="1"/>
        <v>0.2201</v>
      </c>
      <c r="G19" t="str">
        <f t="shared" si="2"/>
        <v>0.163</v>
      </c>
    </row>
    <row r="20">
      <c r="A20" s="2" t="s">
        <v>45</v>
      </c>
      <c r="B20" s="5">
        <v>9262.0</v>
      </c>
      <c r="C20" s="5">
        <v>727.0</v>
      </c>
      <c r="D20" s="5">
        <v>201.0</v>
      </c>
      <c r="E20" s="5">
        <v>96.0</v>
      </c>
      <c r="F20" t="str">
        <f t="shared" si="1"/>
        <v>0.2765</v>
      </c>
      <c r="G20" t="str">
        <f t="shared" si="2"/>
        <v>0.132</v>
      </c>
    </row>
    <row r="21">
      <c r="A21" s="2" t="s">
        <v>46</v>
      </c>
      <c r="B21" s="5">
        <v>9308.0</v>
      </c>
      <c r="C21" s="5">
        <v>728.0</v>
      </c>
      <c r="D21" s="5">
        <v>207.0</v>
      </c>
      <c r="E21" s="5">
        <v>67.0</v>
      </c>
      <c r="F21" t="str">
        <f t="shared" si="1"/>
        <v>0.2843</v>
      </c>
      <c r="G21" t="str">
        <f t="shared" si="2"/>
        <v>0.092</v>
      </c>
    </row>
    <row r="22">
      <c r="A22" s="2" t="s">
        <v>48</v>
      </c>
      <c r="B22" s="5">
        <v>8715.0</v>
      </c>
      <c r="C22" s="5">
        <v>722.0</v>
      </c>
      <c r="D22" s="5">
        <v>182.0</v>
      </c>
      <c r="E22" s="5">
        <v>123.0</v>
      </c>
      <c r="F22" t="str">
        <f t="shared" si="1"/>
        <v>0.2521</v>
      </c>
      <c r="G22" t="str">
        <f t="shared" si="2"/>
        <v>0.1704</v>
      </c>
    </row>
    <row r="23">
      <c r="A23" s="2" t="s">
        <v>49</v>
      </c>
      <c r="B23" s="5">
        <v>8448.0</v>
      </c>
      <c r="C23" s="5">
        <v>695.0</v>
      </c>
      <c r="D23" s="5">
        <v>142.0</v>
      </c>
      <c r="E23" s="5">
        <v>100.0</v>
      </c>
      <c r="F23" t="str">
        <f t="shared" si="1"/>
        <v>0.2043</v>
      </c>
      <c r="G23" t="str">
        <f t="shared" si="2"/>
        <v>0.1439</v>
      </c>
    </row>
    <row r="24">
      <c r="A24" s="2" t="s">
        <v>51</v>
      </c>
      <c r="B24" s="5">
        <v>8836.0</v>
      </c>
      <c r="C24" s="5">
        <v>724.0</v>
      </c>
      <c r="D24" s="5">
        <v>182.0</v>
      </c>
      <c r="E24" s="5">
        <v>103.0</v>
      </c>
      <c r="F24" t="str">
        <f t="shared" si="1"/>
        <v>0.2514</v>
      </c>
      <c r="G24" t="str">
        <f t="shared" si="2"/>
        <v>0.1423</v>
      </c>
    </row>
    <row r="25">
      <c r="A25" s="2" t="s">
        <v>52</v>
      </c>
      <c r="B25" s="5">
        <v>9359.0</v>
      </c>
      <c r="C25" s="5">
        <v>789.0</v>
      </c>
      <c r="D25" s="14"/>
      <c r="E25" s="14"/>
    </row>
    <row r="26">
      <c r="A26" s="2" t="s">
        <v>53</v>
      </c>
      <c r="B26" s="5">
        <v>9427.0</v>
      </c>
      <c r="C26" s="5">
        <v>743.0</v>
      </c>
      <c r="D26" s="14"/>
      <c r="E26" s="14"/>
    </row>
    <row r="27">
      <c r="A27" s="2" t="s">
        <v>54</v>
      </c>
      <c r="B27" s="5">
        <v>9633.0</v>
      </c>
      <c r="C27" s="5">
        <v>808.0</v>
      </c>
      <c r="D27" s="14"/>
      <c r="E27" s="14"/>
    </row>
    <row r="28">
      <c r="A28" s="2" t="s">
        <v>55</v>
      </c>
      <c r="B28" s="5">
        <v>9842.0</v>
      </c>
      <c r="C28" s="5">
        <v>831.0</v>
      </c>
      <c r="D28" s="14"/>
      <c r="E28" s="14"/>
    </row>
    <row r="29">
      <c r="A29" s="2" t="s">
        <v>57</v>
      </c>
      <c r="B29" s="5">
        <v>9272.0</v>
      </c>
      <c r="C29" s="5">
        <v>767.0</v>
      </c>
      <c r="D29" s="14"/>
      <c r="E29" s="14"/>
    </row>
    <row r="30">
      <c r="A30" s="2" t="s">
        <v>58</v>
      </c>
      <c r="B30" s="5">
        <v>8969.0</v>
      </c>
      <c r="C30" s="5">
        <v>760.0</v>
      </c>
      <c r="D30" s="14"/>
      <c r="E30" s="14"/>
    </row>
    <row r="31">
      <c r="A31" s="2" t="s">
        <v>59</v>
      </c>
      <c r="B31" s="5">
        <v>9697.0</v>
      </c>
      <c r="C31" s="5">
        <v>850.0</v>
      </c>
      <c r="D31" s="14"/>
      <c r="E31" s="14"/>
    </row>
    <row r="32">
      <c r="A32" s="2" t="s">
        <v>60</v>
      </c>
      <c r="B32" s="5">
        <v>10445.0</v>
      </c>
      <c r="C32" s="5">
        <v>851.0</v>
      </c>
      <c r="D32" s="14"/>
      <c r="E32" s="14"/>
    </row>
    <row r="33">
      <c r="A33" s="2" t="s">
        <v>61</v>
      </c>
      <c r="B33" s="5">
        <v>9931.0</v>
      </c>
      <c r="C33" s="5">
        <v>831.0</v>
      </c>
      <c r="D33" s="14"/>
      <c r="E33" s="14"/>
    </row>
    <row r="34">
      <c r="A34" s="2" t="s">
        <v>62</v>
      </c>
      <c r="B34" s="5">
        <v>10042.0</v>
      </c>
      <c r="C34" s="5">
        <v>802.0</v>
      </c>
      <c r="D34" s="14"/>
      <c r="E34" s="14"/>
    </row>
    <row r="35">
      <c r="A35" s="2" t="s">
        <v>63</v>
      </c>
      <c r="B35" s="5">
        <v>9721.0</v>
      </c>
      <c r="C35" s="5">
        <v>829.0</v>
      </c>
      <c r="D35" s="14"/>
      <c r="E35" s="14"/>
    </row>
    <row r="36">
      <c r="A36" s="2" t="s">
        <v>64</v>
      </c>
      <c r="B36" s="5">
        <v>9304.0</v>
      </c>
      <c r="C36" s="5">
        <v>770.0</v>
      </c>
      <c r="D36" s="14"/>
      <c r="E36" s="14"/>
    </row>
    <row r="37">
      <c r="A37" s="2" t="s">
        <v>65</v>
      </c>
      <c r="B37" s="5">
        <v>8668.0</v>
      </c>
      <c r="C37" s="5">
        <v>724.0</v>
      </c>
      <c r="D37" s="14"/>
      <c r="E37" s="14"/>
    </row>
    <row r="38">
      <c r="A38" s="2" t="s">
        <v>66</v>
      </c>
      <c r="B38" s="5">
        <v>8988.0</v>
      </c>
      <c r="C38" s="5">
        <v>710.0</v>
      </c>
      <c r="D38" s="14"/>
      <c r="E38" s="14"/>
    </row>
    <row r="39">
      <c r="A39" s="17" t="s">
        <v>67</v>
      </c>
      <c r="B39" s="12" t="str">
        <f t="shared" ref="B39:C39" si="3">sum(B2:B38)</f>
        <v>344660</v>
      </c>
      <c r="C39" s="15" t="str">
        <f t="shared" si="3"/>
        <v>28325</v>
      </c>
    </row>
    <row r="40">
      <c r="A40" s="17" t="s">
        <v>69</v>
      </c>
      <c r="B40" s="21" t="str">
        <f>C39+B39</f>
        <v>372985</v>
      </c>
      <c r="C40" s="22"/>
    </row>
    <row r="41">
      <c r="A41" s="23" t="s">
        <v>72</v>
      </c>
      <c r="B41" s="28">
        <v>0.5</v>
      </c>
    </row>
  </sheetData>
  <mergeCells count="2">
    <mergeCell ref="B40:C40"/>
    <mergeCell ref="B41:C4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7</v>
      </c>
      <c r="H1" s="2" t="s">
        <v>0</v>
      </c>
      <c r="I1" s="3" t="s">
        <v>1</v>
      </c>
      <c r="J1" s="2" t="s">
        <v>2</v>
      </c>
      <c r="K1" s="2" t="s">
        <v>3</v>
      </c>
      <c r="L1" s="2" t="s">
        <v>4</v>
      </c>
      <c r="M1" s="1" t="s">
        <v>5</v>
      </c>
      <c r="N1" s="1" t="s">
        <v>7</v>
      </c>
    </row>
    <row r="2">
      <c r="A2" s="2" t="s">
        <v>8</v>
      </c>
      <c r="B2" s="5">
        <v>7723.0</v>
      </c>
      <c r="C2" s="5">
        <v>687.0</v>
      </c>
      <c r="D2" s="5">
        <v>134.0</v>
      </c>
      <c r="E2" s="5">
        <v>70.0</v>
      </c>
      <c r="F2" t="str">
        <f t="shared" ref="F2:F24" si="1">round(D2/C2,4)</f>
        <v>0.1951</v>
      </c>
      <c r="G2" t="str">
        <f t="shared" ref="G2:G24" si="2">round(E2/C2,4)</f>
        <v>0.1019</v>
      </c>
      <c r="H2" s="2" t="s">
        <v>8</v>
      </c>
      <c r="I2" s="5">
        <v>7716.0</v>
      </c>
      <c r="J2" s="5">
        <v>686.0</v>
      </c>
      <c r="K2" s="5">
        <v>105.0</v>
      </c>
      <c r="L2" s="5">
        <v>34.0</v>
      </c>
      <c r="M2" t="str">
        <f t="shared" ref="M2:M24" si="3">round(K2/J2,4)</f>
        <v>0.1531</v>
      </c>
      <c r="N2" t="str">
        <f t="shared" ref="N2:N24" si="4">round(L2/J2,4)</f>
        <v>0.0496</v>
      </c>
    </row>
    <row r="3">
      <c r="A3" s="2" t="s">
        <v>16</v>
      </c>
      <c r="B3" s="5">
        <v>9102.0</v>
      </c>
      <c r="C3" s="5">
        <v>779.0</v>
      </c>
      <c r="D3" s="5">
        <v>147.0</v>
      </c>
      <c r="E3" s="5">
        <v>70.0</v>
      </c>
      <c r="F3" t="str">
        <f t="shared" si="1"/>
        <v>0.1887</v>
      </c>
      <c r="G3" t="str">
        <f t="shared" si="2"/>
        <v>0.0899</v>
      </c>
      <c r="H3" s="2" t="s">
        <v>16</v>
      </c>
      <c r="I3" s="5">
        <v>9288.0</v>
      </c>
      <c r="J3" s="5">
        <v>785.0</v>
      </c>
      <c r="K3" s="5">
        <v>116.0</v>
      </c>
      <c r="L3" s="5">
        <v>91.0</v>
      </c>
      <c r="M3" t="str">
        <f t="shared" si="3"/>
        <v>0.1478</v>
      </c>
      <c r="N3" t="str">
        <f t="shared" si="4"/>
        <v>0.1159</v>
      </c>
    </row>
    <row r="4">
      <c r="A4" s="2" t="s">
        <v>19</v>
      </c>
      <c r="B4" s="5">
        <v>10511.0</v>
      </c>
      <c r="C4" s="5">
        <v>909.0</v>
      </c>
      <c r="D4" s="5">
        <v>167.0</v>
      </c>
      <c r="E4" s="5">
        <v>95.0</v>
      </c>
      <c r="F4" t="str">
        <f t="shared" si="1"/>
        <v>0.1837</v>
      </c>
      <c r="G4" t="str">
        <f t="shared" si="2"/>
        <v>0.1045</v>
      </c>
      <c r="H4" s="2" t="s">
        <v>19</v>
      </c>
      <c r="I4" s="5">
        <v>10480.0</v>
      </c>
      <c r="J4" s="5">
        <v>884.0</v>
      </c>
      <c r="K4" s="5">
        <v>145.0</v>
      </c>
      <c r="L4" s="5">
        <v>79.0</v>
      </c>
      <c r="M4" t="str">
        <f t="shared" si="3"/>
        <v>0.164</v>
      </c>
      <c r="N4" t="str">
        <f t="shared" si="4"/>
        <v>0.0894</v>
      </c>
    </row>
    <row r="5">
      <c r="A5" s="2" t="s">
        <v>21</v>
      </c>
      <c r="B5" s="5">
        <v>9871.0</v>
      </c>
      <c r="C5" s="5">
        <v>836.0</v>
      </c>
      <c r="D5" s="5">
        <v>156.0</v>
      </c>
      <c r="E5" s="5">
        <v>105.0</v>
      </c>
      <c r="F5" t="str">
        <f t="shared" si="1"/>
        <v>0.1866</v>
      </c>
      <c r="G5" t="str">
        <f t="shared" si="2"/>
        <v>0.1256</v>
      </c>
      <c r="H5" s="2" t="s">
        <v>21</v>
      </c>
      <c r="I5" s="5">
        <v>9867.0</v>
      </c>
      <c r="J5" s="5">
        <v>827.0</v>
      </c>
      <c r="K5" s="5">
        <v>138.0</v>
      </c>
      <c r="L5" s="5">
        <v>92.0</v>
      </c>
      <c r="M5" t="str">
        <f t="shared" si="3"/>
        <v>0.1669</v>
      </c>
      <c r="N5" t="str">
        <f t="shared" si="4"/>
        <v>0.1112</v>
      </c>
    </row>
    <row r="6">
      <c r="A6" s="2" t="s">
        <v>22</v>
      </c>
      <c r="B6" s="5">
        <v>10014.0</v>
      </c>
      <c r="C6" s="5">
        <v>837.0</v>
      </c>
      <c r="D6" s="5">
        <v>163.0</v>
      </c>
      <c r="E6" s="5">
        <v>64.0</v>
      </c>
      <c r="F6" t="str">
        <f t="shared" si="1"/>
        <v>0.1947</v>
      </c>
      <c r="G6" t="str">
        <f t="shared" si="2"/>
        <v>0.0765</v>
      </c>
      <c r="H6" s="2" t="s">
        <v>22</v>
      </c>
      <c r="I6" s="5">
        <v>9793.0</v>
      </c>
      <c r="J6" s="5">
        <v>832.0</v>
      </c>
      <c r="K6" s="5">
        <v>140.0</v>
      </c>
      <c r="L6" s="5">
        <v>94.0</v>
      </c>
      <c r="M6" t="str">
        <f t="shared" si="3"/>
        <v>0.1683</v>
      </c>
      <c r="N6" t="str">
        <f t="shared" si="4"/>
        <v>0.113</v>
      </c>
    </row>
    <row r="7">
      <c r="A7" s="2" t="s">
        <v>27</v>
      </c>
      <c r="B7" s="5">
        <v>9670.0</v>
      </c>
      <c r="C7" s="5">
        <v>823.0</v>
      </c>
      <c r="D7" s="5">
        <v>138.0</v>
      </c>
      <c r="E7" s="5">
        <v>82.0</v>
      </c>
      <c r="F7" t="str">
        <f t="shared" si="1"/>
        <v>0.1677</v>
      </c>
      <c r="G7" t="str">
        <f t="shared" si="2"/>
        <v>0.0996</v>
      </c>
      <c r="H7" s="2" t="s">
        <v>27</v>
      </c>
      <c r="I7" s="5">
        <v>9500.0</v>
      </c>
      <c r="J7" s="5">
        <v>788.0</v>
      </c>
      <c r="K7" s="5">
        <v>129.0</v>
      </c>
      <c r="L7" s="5">
        <v>61.0</v>
      </c>
      <c r="M7" t="str">
        <f t="shared" si="3"/>
        <v>0.1637</v>
      </c>
      <c r="N7" t="str">
        <f t="shared" si="4"/>
        <v>0.0774</v>
      </c>
    </row>
    <row r="8">
      <c r="A8" s="2" t="s">
        <v>29</v>
      </c>
      <c r="B8" s="5">
        <v>9008.0</v>
      </c>
      <c r="C8" s="5">
        <v>748.0</v>
      </c>
      <c r="D8" s="5">
        <v>146.0</v>
      </c>
      <c r="E8" s="5">
        <v>76.0</v>
      </c>
      <c r="F8" t="str">
        <f t="shared" si="1"/>
        <v>0.1952</v>
      </c>
      <c r="G8" t="str">
        <f t="shared" si="2"/>
        <v>0.1016</v>
      </c>
      <c r="H8" s="2" t="s">
        <v>29</v>
      </c>
      <c r="I8" s="5">
        <v>9088.0</v>
      </c>
      <c r="J8" s="5">
        <v>780.0</v>
      </c>
      <c r="K8" s="5">
        <v>127.0</v>
      </c>
      <c r="L8" s="5">
        <v>44.0</v>
      </c>
      <c r="M8" t="str">
        <f t="shared" si="3"/>
        <v>0.1628</v>
      </c>
      <c r="N8" t="str">
        <f t="shared" si="4"/>
        <v>0.0564</v>
      </c>
    </row>
    <row r="9">
      <c r="A9" s="2" t="s">
        <v>30</v>
      </c>
      <c r="B9" s="5">
        <v>7434.0</v>
      </c>
      <c r="C9" s="5">
        <v>632.0</v>
      </c>
      <c r="D9" s="5">
        <v>110.0</v>
      </c>
      <c r="E9" s="5">
        <v>70.0</v>
      </c>
      <c r="F9" t="str">
        <f t="shared" si="1"/>
        <v>0.1741</v>
      </c>
      <c r="G9" t="str">
        <f t="shared" si="2"/>
        <v>0.1108</v>
      </c>
      <c r="H9" s="2" t="s">
        <v>30</v>
      </c>
      <c r="I9" s="5">
        <v>7664.0</v>
      </c>
      <c r="J9" s="5">
        <v>652.0</v>
      </c>
      <c r="K9" s="5">
        <v>94.0</v>
      </c>
      <c r="L9" s="5">
        <v>62.0</v>
      </c>
      <c r="M9" t="str">
        <f t="shared" si="3"/>
        <v>0.1442</v>
      </c>
      <c r="N9" t="str">
        <f t="shared" si="4"/>
        <v>0.0951</v>
      </c>
    </row>
    <row r="10">
      <c r="A10" s="2" t="s">
        <v>31</v>
      </c>
      <c r="B10" s="5">
        <v>8459.0</v>
      </c>
      <c r="C10" s="5">
        <v>691.0</v>
      </c>
      <c r="D10" s="5">
        <v>131.0</v>
      </c>
      <c r="E10" s="5">
        <v>60.0</v>
      </c>
      <c r="F10" t="str">
        <f t="shared" si="1"/>
        <v>0.1896</v>
      </c>
      <c r="G10" t="str">
        <f t="shared" si="2"/>
        <v>0.0868</v>
      </c>
      <c r="H10" s="2" t="s">
        <v>31</v>
      </c>
      <c r="I10" s="5">
        <v>8434.0</v>
      </c>
      <c r="J10" s="5">
        <v>697.0</v>
      </c>
      <c r="K10" s="5">
        <v>120.0</v>
      </c>
      <c r="L10" s="5">
        <v>77.0</v>
      </c>
      <c r="M10" t="str">
        <f t="shared" si="3"/>
        <v>0.1722</v>
      </c>
      <c r="N10" t="str">
        <f t="shared" si="4"/>
        <v>0.1105</v>
      </c>
    </row>
    <row r="11">
      <c r="A11" s="2" t="s">
        <v>32</v>
      </c>
      <c r="B11" s="5">
        <v>10667.0</v>
      </c>
      <c r="C11" s="5">
        <v>861.0</v>
      </c>
      <c r="D11" s="5">
        <v>165.0</v>
      </c>
      <c r="E11" s="5">
        <v>97.0</v>
      </c>
      <c r="F11" t="str">
        <f t="shared" si="1"/>
        <v>0.1916</v>
      </c>
      <c r="G11" t="str">
        <f t="shared" si="2"/>
        <v>0.1127</v>
      </c>
      <c r="H11" s="2" t="s">
        <v>32</v>
      </c>
      <c r="I11" s="5">
        <v>10496.0</v>
      </c>
      <c r="J11" s="5">
        <v>860.0</v>
      </c>
      <c r="K11" s="5">
        <v>153.0</v>
      </c>
      <c r="L11" s="5">
        <v>98.0</v>
      </c>
      <c r="M11" t="str">
        <f t="shared" si="3"/>
        <v>0.1779</v>
      </c>
      <c r="N11" t="str">
        <f t="shared" si="4"/>
        <v>0.114</v>
      </c>
    </row>
    <row r="12">
      <c r="A12" s="2" t="s">
        <v>33</v>
      </c>
      <c r="B12" s="5">
        <v>10660.0</v>
      </c>
      <c r="C12" s="5">
        <v>867.0</v>
      </c>
      <c r="D12" s="5">
        <v>196.0</v>
      </c>
      <c r="E12" s="5">
        <v>105.0</v>
      </c>
      <c r="F12" t="str">
        <f t="shared" si="1"/>
        <v>0.2261</v>
      </c>
      <c r="G12" t="str">
        <f t="shared" si="2"/>
        <v>0.1211</v>
      </c>
      <c r="H12" s="2" t="s">
        <v>33</v>
      </c>
      <c r="I12" s="5">
        <v>10551.0</v>
      </c>
      <c r="J12" s="5">
        <v>864.0</v>
      </c>
      <c r="K12" s="5">
        <v>143.0</v>
      </c>
      <c r="L12" s="5">
        <v>71.0</v>
      </c>
      <c r="M12" t="str">
        <f t="shared" si="3"/>
        <v>0.1655</v>
      </c>
      <c r="N12" t="str">
        <f t="shared" si="4"/>
        <v>0.0822</v>
      </c>
    </row>
    <row r="13">
      <c r="A13" s="2" t="s">
        <v>36</v>
      </c>
      <c r="B13" s="5">
        <v>9947.0</v>
      </c>
      <c r="C13" s="5">
        <v>838.0</v>
      </c>
      <c r="D13" s="5">
        <v>162.0</v>
      </c>
      <c r="E13" s="5">
        <v>92.0</v>
      </c>
      <c r="F13" t="str">
        <f t="shared" si="1"/>
        <v>0.1933</v>
      </c>
      <c r="G13" t="str">
        <f t="shared" si="2"/>
        <v>0.1098</v>
      </c>
      <c r="H13" s="2" t="s">
        <v>36</v>
      </c>
      <c r="I13" s="5">
        <v>9737.0</v>
      </c>
      <c r="J13" s="5">
        <v>801.0</v>
      </c>
      <c r="K13" s="5">
        <v>128.0</v>
      </c>
      <c r="L13" s="5">
        <v>70.0</v>
      </c>
      <c r="M13" t="str">
        <f t="shared" si="3"/>
        <v>0.1598</v>
      </c>
      <c r="N13" t="str">
        <f t="shared" si="4"/>
        <v>0.0874</v>
      </c>
    </row>
    <row r="14">
      <c r="A14" s="2" t="s">
        <v>37</v>
      </c>
      <c r="B14" s="5">
        <v>8324.0</v>
      </c>
      <c r="C14" s="5">
        <v>665.0</v>
      </c>
      <c r="D14" s="5">
        <v>127.0</v>
      </c>
      <c r="E14" s="5">
        <v>56.0</v>
      </c>
      <c r="F14" t="str">
        <f t="shared" si="1"/>
        <v>0.191</v>
      </c>
      <c r="G14" t="str">
        <f t="shared" si="2"/>
        <v>0.0842</v>
      </c>
      <c r="H14" s="2" t="s">
        <v>37</v>
      </c>
      <c r="I14" s="5">
        <v>8176.0</v>
      </c>
      <c r="J14" s="5">
        <v>642.0</v>
      </c>
      <c r="K14" s="5">
        <v>122.0</v>
      </c>
      <c r="L14" s="5">
        <v>68.0</v>
      </c>
      <c r="M14" t="str">
        <f t="shared" si="3"/>
        <v>0.19</v>
      </c>
      <c r="N14" t="str">
        <f t="shared" si="4"/>
        <v>0.1059</v>
      </c>
    </row>
    <row r="15">
      <c r="A15" s="2" t="s">
        <v>38</v>
      </c>
      <c r="B15" s="5">
        <v>9434.0</v>
      </c>
      <c r="C15" s="5">
        <v>673.0</v>
      </c>
      <c r="D15" s="5">
        <v>220.0</v>
      </c>
      <c r="E15" s="5">
        <v>122.0</v>
      </c>
      <c r="F15" t="str">
        <f t="shared" si="1"/>
        <v>0.3269</v>
      </c>
      <c r="G15" t="str">
        <f t="shared" si="2"/>
        <v>0.1813</v>
      </c>
      <c r="H15" s="2" t="s">
        <v>38</v>
      </c>
      <c r="I15" s="5">
        <v>9402.0</v>
      </c>
      <c r="J15" s="5">
        <v>697.0</v>
      </c>
      <c r="K15" s="5">
        <v>194.0</v>
      </c>
      <c r="L15" s="5">
        <v>94.0</v>
      </c>
      <c r="M15" t="str">
        <f t="shared" si="3"/>
        <v>0.2783</v>
      </c>
      <c r="N15" t="str">
        <f t="shared" si="4"/>
        <v>0.1349</v>
      </c>
    </row>
    <row r="16">
      <c r="A16" s="2" t="s">
        <v>39</v>
      </c>
      <c r="B16" s="5">
        <v>8687.0</v>
      </c>
      <c r="C16" s="5">
        <v>691.0</v>
      </c>
      <c r="D16" s="5">
        <v>176.0</v>
      </c>
      <c r="E16" s="5">
        <v>128.0</v>
      </c>
      <c r="F16" t="str">
        <f t="shared" si="1"/>
        <v>0.2547</v>
      </c>
      <c r="G16" t="str">
        <f t="shared" si="2"/>
        <v>0.1852</v>
      </c>
      <c r="H16" s="2" t="s">
        <v>39</v>
      </c>
      <c r="I16" s="5">
        <v>8669.0</v>
      </c>
      <c r="J16" s="5">
        <v>669.0</v>
      </c>
      <c r="K16" s="5">
        <v>127.0</v>
      </c>
      <c r="L16" s="5">
        <v>81.0</v>
      </c>
      <c r="M16" t="str">
        <f t="shared" si="3"/>
        <v>0.1898</v>
      </c>
      <c r="N16" t="str">
        <f t="shared" si="4"/>
        <v>0.1211</v>
      </c>
    </row>
    <row r="17">
      <c r="A17" s="2" t="s">
        <v>40</v>
      </c>
      <c r="B17" s="5">
        <v>8896.0</v>
      </c>
      <c r="C17" s="5">
        <v>708.0</v>
      </c>
      <c r="D17" s="5">
        <v>161.0</v>
      </c>
      <c r="E17" s="5">
        <v>104.0</v>
      </c>
      <c r="F17" t="str">
        <f t="shared" si="1"/>
        <v>0.2274</v>
      </c>
      <c r="G17" t="str">
        <f t="shared" si="2"/>
        <v>0.1469</v>
      </c>
      <c r="H17" s="2" t="s">
        <v>40</v>
      </c>
      <c r="I17" s="5">
        <v>8881.0</v>
      </c>
      <c r="J17" s="5">
        <v>693.0</v>
      </c>
      <c r="K17" s="5">
        <v>153.0</v>
      </c>
      <c r="L17" s="5">
        <v>101.0</v>
      </c>
      <c r="M17" t="str">
        <f t="shared" si="3"/>
        <v>0.2208</v>
      </c>
      <c r="N17" t="str">
        <f t="shared" si="4"/>
        <v>0.1457</v>
      </c>
    </row>
    <row r="18">
      <c r="A18" s="2" t="s">
        <v>43</v>
      </c>
      <c r="B18" s="5">
        <v>9535.0</v>
      </c>
      <c r="C18" s="5">
        <v>759.0</v>
      </c>
      <c r="D18" s="5">
        <v>233.0</v>
      </c>
      <c r="E18" s="5">
        <v>124.0</v>
      </c>
      <c r="F18" t="str">
        <f t="shared" si="1"/>
        <v>0.307</v>
      </c>
      <c r="G18" t="str">
        <f t="shared" si="2"/>
        <v>0.1634</v>
      </c>
      <c r="H18" s="2" t="s">
        <v>43</v>
      </c>
      <c r="I18" s="5">
        <v>9655.0</v>
      </c>
      <c r="J18" s="5">
        <v>771.0</v>
      </c>
      <c r="K18" s="5">
        <v>213.0</v>
      </c>
      <c r="L18" s="5">
        <v>119.0</v>
      </c>
      <c r="M18" t="str">
        <f t="shared" si="3"/>
        <v>0.2763</v>
      </c>
      <c r="N18" t="str">
        <f t="shared" si="4"/>
        <v>0.1543</v>
      </c>
    </row>
    <row r="19">
      <c r="A19" s="2" t="s">
        <v>44</v>
      </c>
      <c r="B19" s="5">
        <v>9363.0</v>
      </c>
      <c r="C19" s="5">
        <v>736.0</v>
      </c>
      <c r="D19" s="5">
        <v>154.0</v>
      </c>
      <c r="E19" s="5">
        <v>91.0</v>
      </c>
      <c r="F19" t="str">
        <f t="shared" si="1"/>
        <v>0.2092</v>
      </c>
      <c r="G19" t="str">
        <f t="shared" si="2"/>
        <v>0.1236</v>
      </c>
      <c r="H19" s="2" t="s">
        <v>44</v>
      </c>
      <c r="I19" s="5">
        <v>9396.0</v>
      </c>
      <c r="J19" s="5">
        <v>736.0</v>
      </c>
      <c r="K19" s="5">
        <v>162.0</v>
      </c>
      <c r="L19" s="5">
        <v>120.0</v>
      </c>
      <c r="M19" t="str">
        <f t="shared" si="3"/>
        <v>0.2201</v>
      </c>
      <c r="N19" t="str">
        <f t="shared" si="4"/>
        <v>0.163</v>
      </c>
    </row>
    <row r="20">
      <c r="A20" s="2" t="s">
        <v>45</v>
      </c>
      <c r="B20" s="5">
        <v>9327.0</v>
      </c>
      <c r="C20" s="5">
        <v>739.0</v>
      </c>
      <c r="D20" s="5">
        <v>196.0</v>
      </c>
      <c r="E20" s="5">
        <v>86.0</v>
      </c>
      <c r="F20" t="str">
        <f t="shared" si="1"/>
        <v>0.2652</v>
      </c>
      <c r="G20" t="str">
        <f t="shared" si="2"/>
        <v>0.1164</v>
      </c>
      <c r="H20" s="2" t="s">
        <v>45</v>
      </c>
      <c r="I20" s="5">
        <v>9262.0</v>
      </c>
      <c r="J20" s="5">
        <v>727.0</v>
      </c>
      <c r="K20" s="5">
        <v>201.0</v>
      </c>
      <c r="L20" s="5">
        <v>96.0</v>
      </c>
      <c r="M20" t="str">
        <f t="shared" si="3"/>
        <v>0.2765</v>
      </c>
      <c r="N20" t="str">
        <f t="shared" si="4"/>
        <v>0.132</v>
      </c>
    </row>
    <row r="21">
      <c r="A21" s="2" t="s">
        <v>46</v>
      </c>
      <c r="B21" s="5">
        <v>9345.0</v>
      </c>
      <c r="C21" s="5">
        <v>734.0</v>
      </c>
      <c r="D21" s="5">
        <v>167.0</v>
      </c>
      <c r="E21" s="5">
        <v>75.0</v>
      </c>
      <c r="F21" t="str">
        <f t="shared" si="1"/>
        <v>0.2275</v>
      </c>
      <c r="G21" t="str">
        <f t="shared" si="2"/>
        <v>0.1022</v>
      </c>
      <c r="H21" s="2" t="s">
        <v>46</v>
      </c>
      <c r="I21" s="5">
        <v>9308.0</v>
      </c>
      <c r="J21" s="5">
        <v>728.0</v>
      </c>
      <c r="K21" s="5">
        <v>207.0</v>
      </c>
      <c r="L21" s="5">
        <v>67.0</v>
      </c>
      <c r="M21" t="str">
        <f t="shared" si="3"/>
        <v>0.2843</v>
      </c>
      <c r="N21" t="str">
        <f t="shared" si="4"/>
        <v>0.092</v>
      </c>
    </row>
    <row r="22">
      <c r="A22" s="2" t="s">
        <v>48</v>
      </c>
      <c r="B22" s="5">
        <v>8890.0</v>
      </c>
      <c r="C22" s="5">
        <v>706.0</v>
      </c>
      <c r="D22" s="5">
        <v>174.0</v>
      </c>
      <c r="E22" s="5">
        <v>101.0</v>
      </c>
      <c r="F22" t="str">
        <f t="shared" si="1"/>
        <v>0.2465</v>
      </c>
      <c r="G22" t="str">
        <f t="shared" si="2"/>
        <v>0.1431</v>
      </c>
      <c r="H22" s="2" t="s">
        <v>48</v>
      </c>
      <c r="I22" s="5">
        <v>8715.0</v>
      </c>
      <c r="J22" s="5">
        <v>722.0</v>
      </c>
      <c r="K22" s="5">
        <v>182.0</v>
      </c>
      <c r="L22" s="5">
        <v>123.0</v>
      </c>
      <c r="M22" t="str">
        <f t="shared" si="3"/>
        <v>0.2521</v>
      </c>
      <c r="N22" t="str">
        <f t="shared" si="4"/>
        <v>0.1704</v>
      </c>
    </row>
    <row r="23">
      <c r="A23" s="2" t="s">
        <v>49</v>
      </c>
      <c r="B23" s="5">
        <v>8460.0</v>
      </c>
      <c r="C23" s="5">
        <v>681.0</v>
      </c>
      <c r="D23" s="5">
        <v>156.0</v>
      </c>
      <c r="E23" s="5">
        <v>93.0</v>
      </c>
      <c r="F23" t="str">
        <f t="shared" si="1"/>
        <v>0.2291</v>
      </c>
      <c r="G23" t="str">
        <f t="shared" si="2"/>
        <v>0.1366</v>
      </c>
      <c r="H23" s="2" t="s">
        <v>49</v>
      </c>
      <c r="I23" s="5">
        <v>8448.0</v>
      </c>
      <c r="J23" s="5">
        <v>695.0</v>
      </c>
      <c r="K23" s="5">
        <v>142.0</v>
      </c>
      <c r="L23" s="5">
        <v>100.0</v>
      </c>
      <c r="M23" t="str">
        <f t="shared" si="3"/>
        <v>0.2043</v>
      </c>
      <c r="N23" t="str">
        <f t="shared" si="4"/>
        <v>0.1439</v>
      </c>
    </row>
    <row r="24">
      <c r="A24" s="2" t="s">
        <v>51</v>
      </c>
      <c r="B24" s="5">
        <v>8836.0</v>
      </c>
      <c r="C24" s="5">
        <v>693.0</v>
      </c>
      <c r="D24" s="5">
        <v>206.0</v>
      </c>
      <c r="E24" s="5">
        <v>67.0</v>
      </c>
      <c r="F24" t="str">
        <f t="shared" si="1"/>
        <v>0.2973</v>
      </c>
      <c r="G24" t="str">
        <f t="shared" si="2"/>
        <v>0.0967</v>
      </c>
      <c r="H24" s="2" t="s">
        <v>51</v>
      </c>
      <c r="I24" s="5">
        <v>8836.0</v>
      </c>
      <c r="J24" s="5">
        <v>724.0</v>
      </c>
      <c r="K24" s="5">
        <v>182.0</v>
      </c>
      <c r="L24" s="5">
        <v>103.0</v>
      </c>
      <c r="M24" t="str">
        <f t="shared" si="3"/>
        <v>0.2514</v>
      </c>
      <c r="N24" t="str">
        <f t="shared" si="4"/>
        <v>0.1423</v>
      </c>
    </row>
    <row r="27">
      <c r="F27" s="56" t="s">
        <v>101</v>
      </c>
      <c r="G27" s="57" t="s">
        <v>102</v>
      </c>
      <c r="H27" s="54"/>
      <c r="I27" s="56" t="s">
        <v>101</v>
      </c>
      <c r="J27" s="57" t="s">
        <v>102</v>
      </c>
      <c r="K27" s="54"/>
    </row>
    <row r="28">
      <c r="D28" s="2" t="s">
        <v>0</v>
      </c>
      <c r="F28" s="58" t="s">
        <v>5</v>
      </c>
      <c r="G28" s="30" t="s">
        <v>5</v>
      </c>
      <c r="H28" s="60" t="s">
        <v>103</v>
      </c>
      <c r="I28" s="58" t="s">
        <v>7</v>
      </c>
      <c r="J28" s="30" t="s">
        <v>7</v>
      </c>
      <c r="K28" s="60" t="s">
        <v>103</v>
      </c>
    </row>
    <row r="29">
      <c r="D29" s="2" t="s">
        <v>8</v>
      </c>
      <c r="F29" s="61">
        <v>0.1951</v>
      </c>
      <c r="G29">
        <v>0.1531</v>
      </c>
      <c r="H29" s="43"/>
      <c r="I29" s="61">
        <v>0.1019</v>
      </c>
      <c r="J29">
        <v>0.0496</v>
      </c>
      <c r="K29" s="43"/>
    </row>
    <row r="30">
      <c r="D30" s="2" t="s">
        <v>16</v>
      </c>
      <c r="F30" s="61">
        <v>0.1887</v>
      </c>
      <c r="G30">
        <v>0.1478</v>
      </c>
      <c r="H30" s="43"/>
      <c r="I30" s="61">
        <v>0.0899</v>
      </c>
      <c r="J30">
        <v>0.1159</v>
      </c>
      <c r="K30" s="60">
        <v>1.0</v>
      </c>
    </row>
    <row r="31">
      <c r="D31" s="2" t="s">
        <v>19</v>
      </c>
      <c r="F31" s="61">
        <v>0.1837</v>
      </c>
      <c r="G31">
        <v>0.164</v>
      </c>
      <c r="H31" s="43"/>
      <c r="I31" s="61">
        <v>0.1045</v>
      </c>
      <c r="J31">
        <v>0.0894</v>
      </c>
      <c r="K31" s="43"/>
    </row>
    <row r="32">
      <c r="D32" s="2" t="s">
        <v>21</v>
      </c>
      <c r="F32" s="61">
        <v>0.1866</v>
      </c>
      <c r="G32">
        <v>0.1669</v>
      </c>
      <c r="H32" s="43"/>
      <c r="I32" s="61">
        <v>0.1256</v>
      </c>
      <c r="J32">
        <v>0.1112</v>
      </c>
      <c r="K32" s="43"/>
    </row>
    <row r="33">
      <c r="D33" s="2" t="s">
        <v>22</v>
      </c>
      <c r="F33" s="61">
        <v>0.1947</v>
      </c>
      <c r="G33">
        <v>0.1683</v>
      </c>
      <c r="H33" s="43"/>
      <c r="I33" s="61">
        <v>0.0765</v>
      </c>
      <c r="J33">
        <v>0.113</v>
      </c>
      <c r="K33" s="60">
        <v>1.0</v>
      </c>
    </row>
    <row r="34">
      <c r="D34" s="2" t="s">
        <v>27</v>
      </c>
      <c r="F34" s="61">
        <v>0.1677</v>
      </c>
      <c r="G34">
        <v>0.1637</v>
      </c>
      <c r="H34" s="43"/>
      <c r="I34" s="61">
        <v>0.0996</v>
      </c>
      <c r="J34">
        <v>0.0774</v>
      </c>
      <c r="K34" s="43"/>
    </row>
    <row r="35">
      <c r="D35" s="2" t="s">
        <v>29</v>
      </c>
      <c r="F35" s="61">
        <v>0.1952</v>
      </c>
      <c r="G35">
        <v>0.1628</v>
      </c>
      <c r="H35" s="43"/>
      <c r="I35" s="61">
        <v>0.1016</v>
      </c>
      <c r="J35">
        <v>0.0564</v>
      </c>
      <c r="K35" s="43"/>
    </row>
    <row r="36">
      <c r="D36" s="2" t="s">
        <v>30</v>
      </c>
      <c r="F36" s="61">
        <v>0.1741</v>
      </c>
      <c r="G36">
        <v>0.1442</v>
      </c>
      <c r="H36" s="43"/>
      <c r="I36" s="61">
        <v>0.1108</v>
      </c>
      <c r="J36">
        <v>0.0951</v>
      </c>
      <c r="K36" s="43"/>
    </row>
    <row r="37">
      <c r="D37" s="2" t="s">
        <v>31</v>
      </c>
      <c r="F37" s="61">
        <v>0.1896</v>
      </c>
      <c r="G37">
        <v>0.1722</v>
      </c>
      <c r="H37" s="43"/>
      <c r="I37" s="61">
        <v>0.0868</v>
      </c>
      <c r="J37">
        <v>0.1105</v>
      </c>
      <c r="K37" s="60">
        <v>1.0</v>
      </c>
    </row>
    <row r="38">
      <c r="D38" s="2" t="s">
        <v>32</v>
      </c>
      <c r="F38" s="61">
        <v>0.1916</v>
      </c>
      <c r="G38">
        <v>0.1779</v>
      </c>
      <c r="H38" s="43"/>
      <c r="I38" s="61">
        <v>0.1127</v>
      </c>
      <c r="J38">
        <v>0.114</v>
      </c>
      <c r="K38" s="60">
        <v>1.0</v>
      </c>
    </row>
    <row r="39">
      <c r="D39" s="2" t="s">
        <v>33</v>
      </c>
      <c r="F39" s="61">
        <v>0.2261</v>
      </c>
      <c r="G39">
        <v>0.1655</v>
      </c>
      <c r="H39" s="43"/>
      <c r="I39" s="61">
        <v>0.1211</v>
      </c>
      <c r="J39">
        <v>0.0822</v>
      </c>
      <c r="K39" s="43"/>
    </row>
    <row r="40">
      <c r="D40" s="2" t="s">
        <v>36</v>
      </c>
      <c r="F40" s="61">
        <v>0.1933</v>
      </c>
      <c r="G40">
        <v>0.1598</v>
      </c>
      <c r="H40" s="43"/>
      <c r="I40" s="61">
        <v>0.1098</v>
      </c>
      <c r="J40">
        <v>0.0874</v>
      </c>
      <c r="K40" s="43"/>
    </row>
    <row r="41">
      <c r="D41" s="2" t="s">
        <v>37</v>
      </c>
      <c r="F41" s="61">
        <v>0.191</v>
      </c>
      <c r="G41">
        <v>0.19</v>
      </c>
      <c r="H41" s="43"/>
      <c r="I41" s="61">
        <v>0.0842</v>
      </c>
      <c r="J41">
        <v>0.1059</v>
      </c>
      <c r="K41" s="60">
        <v>1.0</v>
      </c>
    </row>
    <row r="42">
      <c r="D42" s="2" t="s">
        <v>38</v>
      </c>
      <c r="F42" s="61">
        <v>0.3269</v>
      </c>
      <c r="G42">
        <v>0.2783</v>
      </c>
      <c r="H42" s="43"/>
      <c r="I42" s="61">
        <v>0.1813</v>
      </c>
      <c r="J42">
        <v>0.1349</v>
      </c>
      <c r="K42" s="43"/>
    </row>
    <row r="43">
      <c r="D43" s="2" t="s">
        <v>39</v>
      </c>
      <c r="F43" s="61">
        <v>0.2547</v>
      </c>
      <c r="G43">
        <v>0.1898</v>
      </c>
      <c r="H43" s="43"/>
      <c r="I43" s="61">
        <v>0.1852</v>
      </c>
      <c r="J43">
        <v>0.1211</v>
      </c>
      <c r="K43" s="43"/>
    </row>
    <row r="44">
      <c r="D44" s="2" t="s">
        <v>40</v>
      </c>
      <c r="F44" s="61">
        <v>0.2274</v>
      </c>
      <c r="G44">
        <v>0.2208</v>
      </c>
      <c r="H44" s="43"/>
      <c r="I44" s="61">
        <v>0.1469</v>
      </c>
      <c r="J44">
        <v>0.1457</v>
      </c>
      <c r="K44" s="43"/>
    </row>
    <row r="45">
      <c r="D45" s="2" t="s">
        <v>43</v>
      </c>
      <c r="F45" s="61">
        <v>0.307</v>
      </c>
      <c r="G45">
        <v>0.2763</v>
      </c>
      <c r="H45" s="43"/>
      <c r="I45" s="61">
        <v>0.1634</v>
      </c>
      <c r="J45">
        <v>0.1543</v>
      </c>
      <c r="K45" s="43"/>
    </row>
    <row r="46">
      <c r="D46" s="2" t="s">
        <v>44</v>
      </c>
      <c r="F46" s="61">
        <v>0.2092</v>
      </c>
      <c r="G46">
        <v>0.2201</v>
      </c>
      <c r="H46" s="60">
        <v>1.0</v>
      </c>
      <c r="I46" s="61">
        <v>0.1236</v>
      </c>
      <c r="J46">
        <v>0.163</v>
      </c>
      <c r="K46" s="60">
        <v>1.0</v>
      </c>
    </row>
    <row r="47">
      <c r="D47" s="2" t="s">
        <v>45</v>
      </c>
      <c r="F47" s="61">
        <v>0.2652</v>
      </c>
      <c r="G47">
        <v>0.2765</v>
      </c>
      <c r="H47" s="60">
        <v>1.0</v>
      </c>
      <c r="I47" s="61">
        <v>0.1164</v>
      </c>
      <c r="J47">
        <v>0.132</v>
      </c>
      <c r="K47" s="60">
        <v>1.0</v>
      </c>
    </row>
    <row r="48">
      <c r="D48" s="2" t="s">
        <v>46</v>
      </c>
      <c r="F48" s="61">
        <v>0.2275</v>
      </c>
      <c r="G48">
        <v>0.2843</v>
      </c>
      <c r="H48" s="60">
        <v>1.0</v>
      </c>
      <c r="I48" s="61">
        <v>0.1022</v>
      </c>
      <c r="J48">
        <v>0.092</v>
      </c>
      <c r="K48" s="43"/>
    </row>
    <row r="49">
      <c r="D49" s="2" t="s">
        <v>48</v>
      </c>
      <c r="F49" s="61">
        <v>0.2465</v>
      </c>
      <c r="G49">
        <v>0.2521</v>
      </c>
      <c r="H49" s="60">
        <v>1.0</v>
      </c>
      <c r="I49" s="61">
        <v>0.1431</v>
      </c>
      <c r="J49">
        <v>0.1704</v>
      </c>
      <c r="K49" s="60">
        <v>1.0</v>
      </c>
    </row>
    <row r="50">
      <c r="D50" s="2" t="s">
        <v>49</v>
      </c>
      <c r="F50" s="61">
        <v>0.2291</v>
      </c>
      <c r="G50">
        <v>0.2043</v>
      </c>
      <c r="H50" s="43"/>
      <c r="I50" s="61">
        <v>0.1366</v>
      </c>
      <c r="J50">
        <v>0.1439</v>
      </c>
      <c r="K50" s="60">
        <v>1.0</v>
      </c>
    </row>
    <row r="51">
      <c r="D51" s="2" t="s">
        <v>51</v>
      </c>
      <c r="F51" s="61">
        <v>0.2973</v>
      </c>
      <c r="G51">
        <v>0.2514</v>
      </c>
      <c r="H51" s="43"/>
      <c r="I51" s="61">
        <v>0.0967</v>
      </c>
      <c r="J51">
        <v>0.1423</v>
      </c>
      <c r="K51" s="60">
        <v>1.0</v>
      </c>
    </row>
    <row r="52">
      <c r="E52" s="18" t="s">
        <v>105</v>
      </c>
      <c r="F52" s="65" t="str">
        <f t="shared" ref="F52:G52" si="5">count(F29:F51)</f>
        <v>23</v>
      </c>
      <c r="G52" s="7" t="str">
        <f t="shared" si="5"/>
        <v>23</v>
      </c>
      <c r="H52" s="66"/>
      <c r="I52" s="65" t="str">
        <f t="shared" ref="I52:J52" si="6">count(I29:I51)</f>
        <v>23</v>
      </c>
      <c r="J52" s="7" t="str">
        <f t="shared" si="6"/>
        <v>23</v>
      </c>
      <c r="K52" s="43"/>
    </row>
    <row r="53">
      <c r="E53" s="18" t="s">
        <v>108</v>
      </c>
      <c r="F53" s="67"/>
      <c r="G53" s="68"/>
      <c r="H53" s="69" t="s">
        <v>109</v>
      </c>
      <c r="I53" s="67"/>
      <c r="J53" s="68"/>
      <c r="K53" s="69" t="s">
        <v>110</v>
      </c>
    </row>
  </sheetData>
  <drawing r:id="rId1"/>
</worksheet>
</file>